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ldowney\Desktop\"/>
    </mc:Choice>
  </mc:AlternateContent>
  <xr:revisionPtr revIDLastSave="0" documentId="13_ncr:1_{1FC324BF-77DE-4C12-8341-5573E4FEA90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NIOSH NEW" sheetId="4" r:id="rId1"/>
    <sheet name="NOTES" sheetId="7" r:id="rId2"/>
    <sheet name="TABLES NEW" sheetId="5" state="hidden" r:id="rId3"/>
    <sheet name="Multiplier Tables" sheetId="6" r:id="rId4"/>
  </sheets>
  <definedNames>
    <definedName name="_col2">#REF!</definedName>
    <definedName name="CM">#REF!</definedName>
    <definedName name="col">#REF!</definedName>
    <definedName name="coupFair1">#REF!</definedName>
    <definedName name="coupFair2">#REF!</definedName>
    <definedName name="coupGood1">#REF!</definedName>
    <definedName name="coupGood2">#REF!</definedName>
    <definedName name="coupleTable">#REF!</definedName>
    <definedName name="coupling">#REF!</definedName>
    <definedName name="coupling2">#REF!</definedName>
    <definedName name="CoupM2">#REF!</definedName>
    <definedName name="coupPoor1">#REF!</definedName>
    <definedName name="coupPoor2">#REF!</definedName>
    <definedName name="FM">#REF!</definedName>
    <definedName name="fmTable">#REF!</definedName>
    <definedName name="freq">#REF!</definedName>
    <definedName name="freq2">#REF!</definedName>
    <definedName name="freqMod2">#REF!</definedName>
    <definedName name="home">#REF!</definedName>
    <definedName name="hours">#REF!</definedName>
    <definedName name="hours2">#REF!</definedName>
    <definedName name="origCol">#REF!</definedName>
    <definedName name="origCol2">#REF!</definedName>
    <definedName name="_xlnm.Print_Area" localSheetId="3">'Multiplier Tables'!$A$1:$X$36</definedName>
    <definedName name="_xlnm.Print_Area" localSheetId="0">'NIOSH NEW'!$A$1:$L$36</definedName>
    <definedName name="rec">#REF!</definedName>
    <definedName name="recomend">#REF!</definedName>
    <definedName name="startData">#REF!</definedName>
    <definedName name="V">#REF!</definedName>
    <definedName name="VSeco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4" l="1"/>
  <c r="A31" i="5"/>
  <c r="H18" i="4"/>
  <c r="A32" i="5"/>
  <c r="A33" i="5"/>
  <c r="E16" i="4"/>
  <c r="H16" i="4"/>
  <c r="F16" i="4"/>
  <c r="I16" i="4"/>
  <c r="I20" i="4"/>
  <c r="F20" i="4"/>
  <c r="H12" i="4"/>
  <c r="A24" i="5"/>
  <c r="A25" i="5"/>
  <c r="F19" i="4"/>
  <c r="I19" i="4"/>
  <c r="A34" i="5"/>
  <c r="A27" i="5"/>
  <c r="A26" i="5"/>
  <c r="I17" i="4"/>
  <c r="F17" i="4"/>
  <c r="I15" i="4"/>
  <c r="F15" i="4"/>
  <c r="F14" i="4"/>
  <c r="F26" i="4" s="1"/>
  <c r="F28" i="4" s="1"/>
  <c r="I14" i="4"/>
  <c r="H26" i="4"/>
  <c r="H2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 Downey</author>
  </authors>
  <commentList>
    <comment ref="A1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DEFN:</t>
        </r>
        <r>
          <rPr>
            <sz val="9"/>
            <color indexed="81"/>
            <rFont val="Tahoma"/>
            <family val="2"/>
          </rPr>
          <t xml:space="preserve"> Weight of the object to be lifted, including the container.</t>
        </r>
      </text>
    </comment>
    <comment ref="A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DEFN: </t>
        </r>
        <r>
          <rPr>
            <sz val="9"/>
            <color indexed="81"/>
            <rFont val="Tahoma"/>
            <family val="2"/>
          </rPr>
          <t>A constant term in the equation defined as a fixed weight of 51 lbs.</t>
        </r>
      </text>
    </comment>
    <comment ref="A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DEFN: </t>
        </r>
        <r>
          <rPr>
            <sz val="9"/>
            <color indexed="81"/>
            <rFont val="Tahoma"/>
            <family val="2"/>
          </rPr>
          <t>Distance of the hands away from the mid-point between the ankles (measured at the origin and destination).</t>
        </r>
      </text>
    </comment>
    <comment ref="F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HM = 0.00 if H &gt; 25 in. 
HM = 1.00 if 0 &lt; H </t>
        </r>
        <r>
          <rPr>
            <b/>
            <u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Tahoma"/>
            <family val="2"/>
          </rPr>
          <t xml:space="preserve"> 10 in.</t>
        </r>
      </text>
    </comment>
    <comment ref="I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HM = 0.00 if H &gt; 25 in. 
HM = 1.00 if 0 &lt; H &lt; 10 in.</t>
        </r>
      </text>
    </comment>
    <comment ref="A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DEFN: </t>
        </r>
        <r>
          <rPr>
            <sz val="9"/>
            <color indexed="81"/>
            <rFont val="Tahoma"/>
            <family val="2"/>
          </rPr>
          <t>Distance of the hands above the floor (measured at the origin and destination).</t>
        </r>
      </text>
    </comment>
    <comment ref="F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VM = 0.00 if V &gt; 70 in.
VM = 1.00 if V = 30 in.
</t>
        </r>
      </text>
    </comment>
    <comment ref="I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VM = 0.00 if V &gt; 70 in.
VM = 1.00 if V = 30 in.
</t>
        </r>
      </text>
    </comment>
    <comment ref="A1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DEFN: </t>
        </r>
        <r>
          <rPr>
            <sz val="9"/>
            <color indexed="81"/>
            <rFont val="Tahoma"/>
            <family val="2"/>
          </rPr>
          <t>Absolute value of the difference between the vertical heights at the destination and origin of the lift.</t>
        </r>
      </text>
    </comment>
    <comment ref="F1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DM = 0.00 if D &gt; 70 in.
DM = 1.00 if 0 </t>
        </r>
        <r>
          <rPr>
            <b/>
            <u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Tahoma"/>
            <family val="2"/>
          </rPr>
          <t xml:space="preserve"> D </t>
        </r>
        <r>
          <rPr>
            <b/>
            <u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Tahoma"/>
            <family val="2"/>
          </rPr>
          <t xml:space="preserve"> 10 in.
</t>
        </r>
      </text>
    </comment>
    <comment ref="I1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DM = 0.00 if D &gt; 70 in.
DM = 1.00 if 0 &lt; D &lt; 10 in.</t>
        </r>
      </text>
    </comment>
    <comment ref="A1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DEFN: </t>
        </r>
        <r>
          <rPr>
            <sz val="9"/>
            <color indexed="81"/>
            <rFont val="Tahoma"/>
            <family val="2"/>
          </rPr>
          <t>Angular measure of how far the object is displaced from the front (mid-sagittal plane) of the worker’s body at the beginning or end of the lift.</t>
        </r>
      </text>
    </comment>
    <comment ref="F1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AM = 0.00 if A &gt; 135 deg.
AM = 1.00 if A = 0 deg.
</t>
        </r>
      </text>
    </comment>
    <comment ref="I1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AM = 0.00 if A &gt; 135 deg.
AM = 1.00 if A = 0 deg.
</t>
        </r>
      </text>
    </comment>
    <comment ref="A1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DEFN: </t>
        </r>
        <r>
          <rPr>
            <sz val="9"/>
            <color indexed="81"/>
            <rFont val="Tahoma"/>
            <family val="2"/>
          </rPr>
          <t>Three-tiered classification of duration specified by the distribution of work-time and recovery-time. Classified as either Short (1 hr.), Moderate (1-2 hrs.) or Long (2-8 hrs.).</t>
        </r>
      </text>
    </comment>
    <comment ref="E18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 xml:space="preserve">Short: </t>
        </r>
        <r>
          <rPr>
            <b/>
            <u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Tahoma"/>
            <charset val="1"/>
          </rPr>
          <t xml:space="preserve"> 1 hour
Moderate: &gt; 1 hour but </t>
        </r>
        <r>
          <rPr>
            <b/>
            <u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Tahoma"/>
            <charset val="1"/>
          </rPr>
          <t xml:space="preserve"> 2 hours
Long: &gt; 2 hours but </t>
        </r>
        <r>
          <rPr>
            <b/>
            <u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Tahoma"/>
            <charset val="1"/>
          </rPr>
          <t xml:space="preserve"> 8 hours</t>
        </r>
      </text>
    </comment>
    <comment ref="A1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DEFN: </t>
        </r>
        <r>
          <rPr>
            <sz val="9"/>
            <color indexed="81"/>
            <rFont val="Tahoma"/>
            <family val="2"/>
          </rPr>
          <t>Average number of lifts per minute over a 15 minute period.</t>
        </r>
      </text>
    </comment>
    <comment ref="F1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FM = 1.00 if F = 0.2 lift/min. AND DUR. </t>
        </r>
        <r>
          <rPr>
            <b/>
            <u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Tahoma"/>
            <family val="2"/>
          </rPr>
          <t xml:space="preserve"> 1 hour</t>
        </r>
      </text>
    </comment>
    <comment ref="I1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FM = 1.00 if F = 0.2 lift/min. AND DUR. &lt; 1 hour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DEFN:</t>
        </r>
        <r>
          <rPr>
            <sz val="9"/>
            <color indexed="81"/>
            <rFont val="Tahoma"/>
            <family val="2"/>
          </rPr>
          <t xml:space="preserve"> Classification of the quality of the hand-to-object coupling as Good, Fair, or Poor.</t>
        </r>
      </text>
    </comment>
  </commentList>
</comments>
</file>

<file path=xl/sharedStrings.xml><?xml version="1.0" encoding="utf-8"?>
<sst xmlns="http://schemas.openxmlformats.org/spreadsheetml/2006/main" count="116" uniqueCount="81">
  <si>
    <t>Frequency</t>
  </si>
  <si>
    <t>&lt;8 Hrs</t>
  </si>
  <si>
    <t>&lt;2 Hrs</t>
  </si>
  <si>
    <t>&lt;1 Hrs</t>
  </si>
  <si>
    <t>Lifts/min</t>
  </si>
  <si>
    <t>V&lt;30</t>
  </si>
  <si>
    <t>V&gt;=30</t>
  </si>
  <si>
    <t>Coupling Factor Table</t>
  </si>
  <si>
    <t>Couplings</t>
  </si>
  <si>
    <t>Frequency Multiplier Table</t>
  </si>
  <si>
    <t>&gt;15</t>
  </si>
  <si>
    <t>Date:</t>
  </si>
  <si>
    <t>Task:</t>
  </si>
  <si>
    <t>Company:</t>
  </si>
  <si>
    <t>Supervisor:</t>
  </si>
  <si>
    <t>Dept:</t>
  </si>
  <si>
    <t>Evaluator:</t>
  </si>
  <si>
    <t>NIOSH Lifting Equation Scoring Sheet</t>
  </si>
  <si>
    <t>Coupling ( C )</t>
  </si>
  <si>
    <t>Vertical Location ( V ) (inches)</t>
  </si>
  <si>
    <t>Measurement</t>
  </si>
  <si>
    <t>Multiplier</t>
  </si>
  <si>
    <t>Origin</t>
  </si>
  <si>
    <t>Destination</t>
  </si>
  <si>
    <t>RESULTS</t>
  </si>
  <si>
    <t>Recommended Weight Limit (RWL)</t>
  </si>
  <si>
    <t>Lifting Index (LI)</t>
  </si>
  <si>
    <t>Load Constant (pounds)</t>
  </si>
  <si>
    <t>Frequency rounded to next higher row if not exact match for above table.</t>
  </si>
  <si>
    <t>Frequency Multiplier</t>
  </si>
  <si>
    <t>ORIGIN</t>
  </si>
  <si>
    <t>Duration</t>
  </si>
  <si>
    <t>Vertical Location (V)</t>
  </si>
  <si>
    <t>DESTINATION</t>
  </si>
  <si>
    <t>GOOD</t>
  </si>
  <si>
    <t>FAIR</t>
  </si>
  <si>
    <t>POOR</t>
  </si>
  <si>
    <t>Use the smaller of the two RWL values and its 
corresponding LI value as the RWL and LI for the ENTIRE task.</t>
  </si>
  <si>
    <t>HORIZONTAL MULTIPLIER Table</t>
  </si>
  <si>
    <t>H</t>
  </si>
  <si>
    <t>HM</t>
  </si>
  <si>
    <t>&gt;25</t>
  </si>
  <si>
    <t>VERTICAL MULTIPLIER Table</t>
  </si>
  <si>
    <t>V</t>
  </si>
  <si>
    <t>VM</t>
  </si>
  <si>
    <t>&gt;70</t>
  </si>
  <si>
    <t>DISTANCE MULTIPLIER Table</t>
  </si>
  <si>
    <t>D</t>
  </si>
  <si>
    <t>DM</t>
  </si>
  <si>
    <t>ASYMMETRIC MULTIPLIER Table</t>
  </si>
  <si>
    <t>A</t>
  </si>
  <si>
    <t>AM</t>
  </si>
  <si>
    <t>&gt;135</t>
  </si>
  <si>
    <t>FREQUENCY MULTIPLIER Table</t>
  </si>
  <si>
    <t>COUPLING FACTOR Table</t>
  </si>
  <si>
    <t>Inches</t>
  </si>
  <si>
    <t>Angle (degrees) in Sagittal Plane</t>
  </si>
  <si>
    <t>V&lt;30 inches</t>
  </si>
  <si>
    <t>V&gt;=30 inches</t>
  </si>
  <si>
    <r>
      <rPr>
        <b/>
        <sz val="10"/>
        <color indexed="9"/>
        <rFont val="Arial"/>
        <family val="2"/>
      </rPr>
      <t xml:space="preserve">LI </t>
    </r>
    <r>
      <rPr>
        <b/>
        <u/>
        <sz val="10"/>
        <color indexed="9"/>
        <rFont val="Arial"/>
        <family val="2"/>
      </rPr>
      <t>&lt;</t>
    </r>
    <r>
      <rPr>
        <b/>
        <sz val="10"/>
        <color indexed="9"/>
        <rFont val="Arial"/>
        <family val="2"/>
      </rPr>
      <t xml:space="preserve"> 1</t>
    </r>
    <r>
      <rPr>
        <sz val="10"/>
        <color indexed="9"/>
        <rFont val="Arial"/>
        <family val="2"/>
      </rPr>
      <t>:  This lift may be acceptable.</t>
    </r>
  </si>
  <si>
    <r>
      <rPr>
        <b/>
        <sz val="10"/>
        <rFont val="Arial"/>
        <family val="2"/>
      </rPr>
      <t xml:space="preserve">1 &lt; LI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3</t>
    </r>
    <r>
      <rPr>
        <sz val="10"/>
        <rFont val="Arial"/>
        <family val="2"/>
      </rPr>
      <t>:  This lift may increase the risk of low back or lifting injury. 
Controls should be considered</t>
    </r>
  </si>
  <si>
    <r>
      <rPr>
        <b/>
        <sz val="10"/>
        <color indexed="9"/>
        <rFont val="Arial"/>
        <family val="2"/>
      </rPr>
      <t>LI &gt; 3</t>
    </r>
    <r>
      <rPr>
        <sz val="10"/>
        <color indexed="9"/>
        <rFont val="Arial"/>
        <family val="2"/>
      </rPr>
      <t>:  This lift may exceed the capabilities of safely performing the lift for 
nearly all workers. Redesign of the lifting task is recommended.</t>
    </r>
  </si>
  <si>
    <r>
      <rPr>
        <b/>
        <sz val="10"/>
        <color indexed="10"/>
        <rFont val="Arial"/>
        <family val="2"/>
      </rPr>
      <t>N/A*</t>
    </r>
    <r>
      <rPr>
        <sz val="10"/>
        <rFont val="Arial"/>
        <family val="2"/>
      </rPr>
      <t xml:space="preserve"> = One of the multipliers is equal to 0. 
Consider the Lifting Index here to be </t>
    </r>
    <r>
      <rPr>
        <b/>
        <sz val="10"/>
        <color indexed="10"/>
        <rFont val="Arial"/>
        <family val="2"/>
      </rPr>
      <t>greater than 3</t>
    </r>
    <r>
      <rPr>
        <sz val="10"/>
        <rFont val="Arial"/>
        <family val="2"/>
      </rPr>
      <t xml:space="preserve"> (and in the </t>
    </r>
    <r>
      <rPr>
        <b/>
        <sz val="10"/>
        <color indexed="10"/>
        <rFont val="Arial"/>
        <family val="2"/>
      </rPr>
      <t>RED</t>
    </r>
    <r>
      <rPr>
        <sz val="10"/>
        <rFont val="Arial"/>
        <family val="2"/>
      </rPr>
      <t xml:space="preserve"> category)</t>
    </r>
  </si>
  <si>
    <r>
      <t xml:space="preserve">&gt; 1 hour but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2 hours</t>
    </r>
  </si>
  <si>
    <r>
      <t xml:space="preserve">&gt; 2 hours but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8 hours</t>
    </r>
  </si>
  <si>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1 hour</t>
    </r>
  </si>
  <si>
    <t>Load Weight (L) (pounds)</t>
  </si>
  <si>
    <t>Horizontal Location ( H ) (inches)</t>
  </si>
  <si>
    <t xml:space="preserve">Vertical Travel Distance ( |Vo - Vd| ) </t>
  </si>
  <si>
    <t>Asymmetry Angle ( A ) (degrees)</t>
  </si>
  <si>
    <t xml:space="preserve">Lifting Frequency ( F ) (lifts/minute) </t>
  </si>
  <si>
    <t>SHORT</t>
  </si>
  <si>
    <t>MODERATE</t>
  </si>
  <si>
    <t>LONG</t>
  </si>
  <si>
    <t>MULTIPLIER EQUATIONS (for reference only)</t>
  </si>
  <si>
    <t>MULTIPLIER TABLES (for reference only)</t>
  </si>
  <si>
    <t>Lifting Duration (category)</t>
  </si>
  <si>
    <t>TASK NOTES</t>
  </si>
  <si>
    <t>Add relevant task notes on the NOTES tab.</t>
  </si>
  <si>
    <t>Add your relevant task notes here</t>
  </si>
  <si>
    <t>Version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</si>
</sst>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u/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b/>
      <u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006600"/>
      <name val="Arial"/>
      <family val="2"/>
    </font>
    <font>
      <b/>
      <sz val="20"/>
      <color rgb="FF99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C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C3D4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0" xfId="0" applyFill="1"/>
    <xf numFmtId="0" fontId="0" fillId="0" borderId="0" xfId="0" applyAlignment="1">
      <alignment vertical="center"/>
    </xf>
    <xf numFmtId="0" fontId="0" fillId="2" borderId="10" xfId="0" applyFill="1" applyBorder="1" applyAlignment="1">
      <alignment horizontal="right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/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0" xfId="0" applyFill="1" applyAlignment="1" applyProtection="1">
      <alignment horizontal="right" vertical="center"/>
      <protection locked="0"/>
    </xf>
    <xf numFmtId="0" fontId="1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2" fontId="2" fillId="6" borderId="14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24" xfId="0" applyNumberFormat="1" applyFont="1" applyFill="1" applyBorder="1" applyAlignment="1">
      <alignment horizontal="center" vertical="center"/>
    </xf>
    <xf numFmtId="2" fontId="2" fillId="6" borderId="25" xfId="0" applyNumberFormat="1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/>
    </xf>
    <xf numFmtId="2" fontId="19" fillId="6" borderId="25" xfId="0" applyNumberFormat="1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6" borderId="24" xfId="0" applyFont="1" applyFill="1" applyBorder="1" applyAlignment="1">
      <alignment horizontal="center"/>
    </xf>
    <xf numFmtId="0" fontId="19" fillId="6" borderId="25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2" fontId="20" fillId="6" borderId="14" xfId="0" applyNumberFormat="1" applyFont="1" applyFill="1" applyBorder="1" applyAlignment="1">
      <alignment horizontal="center"/>
    </xf>
    <xf numFmtId="2" fontId="20" fillId="6" borderId="13" xfId="0" applyNumberFormat="1" applyFont="1" applyFill="1" applyBorder="1" applyAlignment="1">
      <alignment horizontal="center"/>
    </xf>
    <xf numFmtId="2" fontId="20" fillId="6" borderId="13" xfId="0" applyNumberFormat="1" applyFont="1" applyFill="1" applyBorder="1" applyAlignment="1">
      <alignment horizontal="center" vertical="center"/>
    </xf>
    <xf numFmtId="2" fontId="20" fillId="6" borderId="1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4" fillId="11" borderId="13" xfId="0" applyFont="1" applyFill="1" applyBorder="1" applyAlignment="1" applyProtection="1">
      <alignment horizontal="center" vertical="center"/>
      <protection locked="0"/>
    </xf>
    <xf numFmtId="0" fontId="4" fillId="11" borderId="24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0" fillId="5" borderId="27" xfId="0" applyFill="1" applyBorder="1" applyAlignment="1">
      <alignment vertical="center"/>
    </xf>
    <xf numFmtId="0" fontId="0" fillId="5" borderId="28" xfId="0" applyFill="1" applyBorder="1" applyAlignment="1">
      <alignment vertical="center"/>
    </xf>
    <xf numFmtId="0" fontId="0" fillId="5" borderId="29" xfId="0" applyFill="1" applyBorder="1" applyAlignment="1">
      <alignment vertical="center"/>
    </xf>
    <xf numFmtId="0" fontId="2" fillId="5" borderId="35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2" fillId="5" borderId="30" xfId="0" applyFont="1" applyFill="1" applyBorder="1" applyAlignment="1">
      <alignment horizontal="right" vertical="center"/>
    </xf>
    <xf numFmtId="0" fontId="0" fillId="5" borderId="31" xfId="0" applyFill="1" applyBorder="1" applyAlignment="1">
      <alignment vertical="center"/>
    </xf>
    <xf numFmtId="0" fontId="2" fillId="5" borderId="31" xfId="0" applyFont="1" applyFill="1" applyBorder="1" applyAlignment="1">
      <alignment horizontal="right" vertical="center"/>
    </xf>
    <xf numFmtId="0" fontId="0" fillId="5" borderId="32" xfId="0" applyFill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5" fillId="5" borderId="27" xfId="0" applyFont="1" applyFill="1" applyBorder="1" applyAlignment="1">
      <alignment horizontal="left" vertical="center"/>
    </xf>
    <xf numFmtId="0" fontId="5" fillId="5" borderId="28" xfId="0" applyFont="1" applyFill="1" applyBorder="1" applyAlignment="1">
      <alignment vertical="center"/>
    </xf>
    <xf numFmtId="0" fontId="0" fillId="5" borderId="35" xfId="0" applyFill="1" applyBorder="1" applyAlignment="1">
      <alignment horizontal="left" vertical="center"/>
    </xf>
    <xf numFmtId="0" fontId="0" fillId="5" borderId="34" xfId="0" applyFill="1" applyBorder="1" applyAlignment="1">
      <alignment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0" fillId="0" borderId="35" xfId="0" applyBorder="1" applyAlignment="1">
      <alignment horizontal="left" vertical="center"/>
    </xf>
    <xf numFmtId="2" fontId="4" fillId="0" borderId="26" xfId="0" applyNumberFormat="1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38" xfId="0" applyFill="1" applyBorder="1" applyAlignment="1">
      <alignment vertical="center"/>
    </xf>
    <xf numFmtId="0" fontId="8" fillId="0" borderId="37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0" fillId="5" borderId="3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14" fontId="4" fillId="11" borderId="39" xfId="0" applyNumberFormat="1" applyFont="1" applyFill="1" applyBorder="1" applyAlignment="1" applyProtection="1">
      <alignment horizontal="left" vertical="center"/>
      <protection locked="0"/>
    </xf>
    <xf numFmtId="0" fontId="4" fillId="11" borderId="39" xfId="0" applyFont="1" applyFill="1" applyBorder="1" applyAlignment="1" applyProtection="1">
      <alignment horizontal="left" vertical="center"/>
      <protection locked="0"/>
    </xf>
    <xf numFmtId="0" fontId="4" fillId="11" borderId="4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8" fillId="7" borderId="4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8" fillId="8" borderId="41" xfId="0" applyFont="1" applyFill="1" applyBorder="1" applyAlignment="1">
      <alignment horizontal="center" vertical="center"/>
    </xf>
    <xf numFmtId="0" fontId="18" fillId="8" borderId="42" xfId="0" applyFont="1" applyFill="1" applyBorder="1" applyAlignment="1">
      <alignment horizontal="center" vertical="center"/>
    </xf>
    <xf numFmtId="0" fontId="18" fillId="8" borderId="43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 wrapText="1"/>
    </xf>
    <xf numFmtId="0" fontId="1" fillId="9" borderId="42" xfId="0" applyFont="1" applyFill="1" applyBorder="1" applyAlignment="1">
      <alignment horizontal="center" vertical="center" wrapText="1"/>
    </xf>
    <xf numFmtId="0" fontId="1" fillId="9" borderId="43" xfId="0" applyFont="1" applyFill="1" applyBorder="1" applyAlignment="1">
      <alignment horizontal="center" vertical="center" wrapText="1"/>
    </xf>
    <xf numFmtId="0" fontId="1" fillId="11" borderId="0" xfId="0" applyFont="1" applyFill="1" applyAlignment="1" applyProtection="1">
      <alignment horizontal="left" vertical="top"/>
      <protection locked="0"/>
    </xf>
    <xf numFmtId="0" fontId="0" fillId="11" borderId="0" xfId="0" applyFill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center"/>
    </xf>
    <xf numFmtId="0" fontId="11" fillId="10" borderId="44" xfId="0" applyFont="1" applyFill="1" applyBorder="1" applyAlignment="1">
      <alignment horizontal="center" wrapText="1"/>
    </xf>
    <xf numFmtId="0" fontId="11" fillId="10" borderId="47" xfId="0" applyFont="1" applyFill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1" fillId="10" borderId="45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16"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1"/>
      </font>
      <fill>
        <patternFill>
          <bgColor theme="1" tint="0.24994659260841701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1" tint="0.24994659260841701"/>
        </patternFill>
      </fill>
    </dxf>
    <dxf>
      <font>
        <b/>
        <i val="0"/>
        <strike val="0"/>
        <color theme="1"/>
      </font>
      <fill>
        <patternFill>
          <bgColor theme="1" tint="0.24994659260841701"/>
        </patternFill>
      </fill>
    </dxf>
    <dxf>
      <font>
        <b/>
        <i val="0"/>
        <color rgb="FF008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48FA5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C3D4"/>
      <color rgb="FFFF66F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504825</xdr:colOff>
      <xdr:row>1</xdr:row>
      <xdr:rowOff>66675</xdr:rowOff>
    </xdr:to>
    <xdr:pic>
      <xdr:nvPicPr>
        <xdr:cNvPr id="3638" name="Picture 1">
          <a:extLst>
            <a:ext uri="{FF2B5EF4-FFF2-40B4-BE49-F238E27FC236}">
              <a16:creationId xmlns:a16="http://schemas.microsoft.com/office/drawing/2014/main" id="{B0E765D6-6CC6-49B0-88D1-90A5B8DB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485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228824</xdr:colOff>
      <xdr:row>9</xdr:row>
      <xdr:rowOff>123825</xdr:rowOff>
    </xdr:from>
    <xdr:to>
      <xdr:col>11</xdr:col>
      <xdr:colOff>368829</xdr:colOff>
      <xdr:row>15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B8FF18-CA23-CF6E-9754-E36634B9F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824" y="1990725"/>
          <a:ext cx="2483155" cy="1809750"/>
        </a:xfrm>
        <a:prstGeom prst="rect">
          <a:avLst/>
        </a:prstGeom>
      </xdr:spPr>
    </xdr:pic>
    <xdr:clientData/>
  </xdr:twoCellAnchor>
  <xdr:twoCellAnchor editAs="oneCell">
    <xdr:from>
      <xdr:col>8</xdr:col>
      <xdr:colOff>1027662</xdr:colOff>
      <xdr:row>16</xdr:row>
      <xdr:rowOff>219075</xdr:rowOff>
    </xdr:from>
    <xdr:to>
      <xdr:col>10</xdr:col>
      <xdr:colOff>590550</xdr:colOff>
      <xdr:row>20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6970187-5315-E8B3-71C8-E2FEEF59F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2662" y="4152900"/>
          <a:ext cx="1258338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609600</xdr:colOff>
      <xdr:row>27</xdr:row>
      <xdr:rowOff>95250</xdr:rowOff>
    </xdr:from>
    <xdr:to>
      <xdr:col>11</xdr:col>
      <xdr:colOff>609600</xdr:colOff>
      <xdr:row>28</xdr:row>
      <xdr:rowOff>95250</xdr:rowOff>
    </xdr:to>
    <xdr:pic>
      <xdr:nvPicPr>
        <xdr:cNvPr id="5358" name="Picture 8">
          <a:extLst>
            <a:ext uri="{FF2B5EF4-FFF2-40B4-BE49-F238E27FC236}">
              <a16:creationId xmlns:a16="http://schemas.microsoft.com/office/drawing/2014/main" id="{C541C336-AD2E-4C52-80BD-EE95F437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06" t="44051" r="25304" b="52533"/>
        <a:stretch>
          <a:fillRect/>
        </a:stretch>
      </xdr:blipFill>
      <xdr:spPr bwMode="auto">
        <a:xfrm>
          <a:off x="5524500" y="5153025"/>
          <a:ext cx="12001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314325</xdr:colOff>
      <xdr:row>27</xdr:row>
      <xdr:rowOff>9525</xdr:rowOff>
    </xdr:from>
    <xdr:to>
      <xdr:col>2</xdr:col>
      <xdr:colOff>314325</xdr:colOff>
      <xdr:row>29</xdr:row>
      <xdr:rowOff>19050</xdr:rowOff>
    </xdr:to>
    <xdr:pic>
      <xdr:nvPicPr>
        <xdr:cNvPr id="5359" name="Picture 9">
          <a:extLst>
            <a:ext uri="{FF2B5EF4-FFF2-40B4-BE49-F238E27FC236}">
              <a16:creationId xmlns:a16="http://schemas.microsoft.com/office/drawing/2014/main" id="{4AB8C3C5-9C8B-4803-83A6-AC872F1AE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49" t="25980" r="64526" b="67183"/>
        <a:stretch>
          <a:fillRect/>
        </a:stretch>
      </xdr:blipFill>
      <xdr:spPr bwMode="auto">
        <a:xfrm>
          <a:off x="628650" y="5067300"/>
          <a:ext cx="60960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27</xdr:row>
      <xdr:rowOff>95250</xdr:rowOff>
    </xdr:from>
    <xdr:to>
      <xdr:col>6</xdr:col>
      <xdr:colOff>104775</xdr:colOff>
      <xdr:row>28</xdr:row>
      <xdr:rowOff>95250</xdr:rowOff>
    </xdr:to>
    <xdr:pic>
      <xdr:nvPicPr>
        <xdr:cNvPr id="5360" name="Picture 10">
          <a:extLst>
            <a:ext uri="{FF2B5EF4-FFF2-40B4-BE49-F238E27FC236}">
              <a16:creationId xmlns:a16="http://schemas.microsoft.com/office/drawing/2014/main" id="{20C022B3-F7D1-4F44-99F0-2AE71599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13" t="28128" r="20148" b="68552"/>
        <a:stretch>
          <a:fillRect/>
        </a:stretch>
      </xdr:blipFill>
      <xdr:spPr bwMode="auto">
        <a:xfrm>
          <a:off x="1743075" y="5153025"/>
          <a:ext cx="14287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142875</xdr:colOff>
      <xdr:row>27</xdr:row>
      <xdr:rowOff>9525</xdr:rowOff>
    </xdr:from>
    <xdr:to>
      <xdr:col>8</xdr:col>
      <xdr:colOff>476250</xdr:colOff>
      <xdr:row>29</xdr:row>
      <xdr:rowOff>19050</xdr:rowOff>
    </xdr:to>
    <xdr:pic>
      <xdr:nvPicPr>
        <xdr:cNvPr id="5361" name="Picture 11">
          <a:extLst>
            <a:ext uri="{FF2B5EF4-FFF2-40B4-BE49-F238E27FC236}">
              <a16:creationId xmlns:a16="http://schemas.microsoft.com/office/drawing/2014/main" id="{2E16B73B-5983-40FF-8E8C-5EBAB3C4D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3" t="41315" r="59528" b="51947"/>
        <a:stretch>
          <a:fillRect/>
        </a:stretch>
      </xdr:blipFill>
      <xdr:spPr bwMode="auto">
        <a:xfrm>
          <a:off x="3524250" y="5067300"/>
          <a:ext cx="9429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showGridLines="0" tabSelected="1" zoomScaleNormal="100" workbookViewId="0">
      <selection activeCell="B4" sqref="B4:E4"/>
    </sheetView>
  </sheetViews>
  <sheetFormatPr defaultColWidth="9.140625" defaultRowHeight="20.100000000000001" customHeight="1" x14ac:dyDescent="0.2"/>
  <cols>
    <col min="1" max="1" width="10.140625" style="105" customWidth="1"/>
    <col min="2" max="3" width="9.140625" style="15"/>
    <col min="4" max="4" width="5.140625" style="15" customWidth="1"/>
    <col min="5" max="6" width="14.7109375" style="15" customWidth="1"/>
    <col min="7" max="7" width="2.7109375" style="15" customWidth="1"/>
    <col min="8" max="9" width="14.7109375" style="15" customWidth="1"/>
    <col min="10" max="16384" width="9.140625" style="15"/>
  </cols>
  <sheetData>
    <row r="1" spans="1:13" s="67" customFormat="1" ht="32.25" customHeight="1" x14ac:dyDescent="0.2">
      <c r="A1" s="126" t="s">
        <v>17</v>
      </c>
      <c r="B1" s="126"/>
      <c r="C1" s="126"/>
      <c r="D1" s="126"/>
      <c r="E1" s="126"/>
      <c r="F1" s="126"/>
      <c r="G1" s="126"/>
      <c r="H1" s="126"/>
      <c r="I1" s="126"/>
    </row>
    <row r="2" spans="1:13" s="67" customFormat="1" ht="11.25" customHeight="1" thickBot="1" x14ac:dyDescent="0.25">
      <c r="A2" s="68"/>
    </row>
    <row r="3" spans="1:13" s="67" customFormat="1" ht="7.5" customHeight="1" thickTop="1" x14ac:dyDescent="0.2">
      <c r="A3" s="69"/>
      <c r="B3" s="70"/>
      <c r="C3" s="70"/>
      <c r="D3" s="70"/>
      <c r="E3" s="70"/>
      <c r="F3" s="70"/>
      <c r="G3" s="70"/>
      <c r="H3" s="70"/>
      <c r="I3" s="71"/>
    </row>
    <row r="4" spans="1:13" ht="20.100000000000001" customHeight="1" x14ac:dyDescent="0.2">
      <c r="A4" s="72" t="s">
        <v>11</v>
      </c>
      <c r="B4" s="108"/>
      <c r="C4" s="109"/>
      <c r="D4" s="109"/>
      <c r="E4" s="109"/>
      <c r="F4" s="73" t="s">
        <v>12</v>
      </c>
      <c r="G4" s="109"/>
      <c r="H4" s="109"/>
      <c r="I4" s="110"/>
    </row>
    <row r="5" spans="1:13" ht="20.100000000000001" customHeight="1" x14ac:dyDescent="0.2">
      <c r="A5" s="72" t="s">
        <v>13</v>
      </c>
      <c r="B5" s="109"/>
      <c r="C5" s="109"/>
      <c r="D5" s="109"/>
      <c r="E5" s="109"/>
      <c r="F5" s="73" t="s">
        <v>14</v>
      </c>
      <c r="G5" s="109"/>
      <c r="H5" s="109"/>
      <c r="I5" s="110"/>
    </row>
    <row r="6" spans="1:13" ht="20.100000000000001" customHeight="1" x14ac:dyDescent="0.2">
      <c r="A6" s="72" t="s">
        <v>15</v>
      </c>
      <c r="B6" s="109"/>
      <c r="C6" s="109"/>
      <c r="D6" s="109"/>
      <c r="E6" s="109"/>
      <c r="F6" s="73" t="s">
        <v>16</v>
      </c>
      <c r="G6" s="109"/>
      <c r="H6" s="109"/>
      <c r="I6" s="110"/>
    </row>
    <row r="7" spans="1:13" s="67" customFormat="1" ht="7.5" customHeight="1" thickBot="1" x14ac:dyDescent="0.25">
      <c r="A7" s="74"/>
      <c r="B7" s="75"/>
      <c r="C7" s="75"/>
      <c r="D7" s="75"/>
      <c r="E7" s="75"/>
      <c r="F7" s="76"/>
      <c r="G7" s="75"/>
      <c r="H7" s="75"/>
      <c r="I7" s="77"/>
    </row>
    <row r="8" spans="1:13" s="67" customFormat="1" ht="20.100000000000001" customHeight="1" thickTop="1" x14ac:dyDescent="0.2">
      <c r="A8" s="132"/>
      <c r="B8" s="132"/>
      <c r="C8" s="132"/>
      <c r="D8" s="132"/>
      <c r="E8" s="132"/>
    </row>
    <row r="9" spans="1:13" s="67" customFormat="1" ht="10.5" customHeight="1" thickBot="1" x14ac:dyDescent="0.25">
      <c r="A9" s="68"/>
    </row>
    <row r="10" spans="1:13" s="67" customFormat="1" ht="20.100000000000001" customHeight="1" thickTop="1" x14ac:dyDescent="0.2">
      <c r="A10" s="68"/>
      <c r="E10" s="127" t="s">
        <v>22</v>
      </c>
      <c r="F10" s="128"/>
      <c r="G10" s="78"/>
      <c r="H10" s="127" t="s">
        <v>23</v>
      </c>
      <c r="I10" s="128"/>
    </row>
    <row r="11" spans="1:13" s="67" customFormat="1" ht="20.100000000000001" customHeight="1" thickBot="1" x14ac:dyDescent="0.25">
      <c r="A11" s="68"/>
      <c r="E11" s="79" t="s">
        <v>20</v>
      </c>
      <c r="F11" s="80" t="s">
        <v>21</v>
      </c>
      <c r="G11" s="78"/>
      <c r="H11" s="79" t="s">
        <v>20</v>
      </c>
      <c r="I11" s="80" t="s">
        <v>21</v>
      </c>
    </row>
    <row r="12" spans="1:13" ht="24.95" customHeight="1" thickTop="1" x14ac:dyDescent="0.2">
      <c r="A12" s="118" t="s">
        <v>66</v>
      </c>
      <c r="B12" s="119"/>
      <c r="C12" s="119"/>
      <c r="D12" s="119"/>
      <c r="E12" s="65"/>
      <c r="F12" s="81"/>
      <c r="G12" s="129"/>
      <c r="H12" s="82" t="str">
        <f>IF(E12="", "", IF(E12&lt;0, "Must be 0 or &gt;",E12))</f>
        <v/>
      </c>
      <c r="I12" s="83"/>
    </row>
    <row r="13" spans="1:13" ht="24.95" customHeight="1" x14ac:dyDescent="0.2">
      <c r="A13" s="120" t="s">
        <v>27</v>
      </c>
      <c r="B13" s="121"/>
      <c r="C13" s="121"/>
      <c r="D13" s="121"/>
      <c r="E13" s="82">
        <v>51</v>
      </c>
      <c r="F13" s="81"/>
      <c r="G13" s="130"/>
      <c r="H13" s="82">
        <v>51</v>
      </c>
      <c r="I13" s="83"/>
    </row>
    <row r="14" spans="1:13" ht="24.95" customHeight="1" x14ac:dyDescent="0.2">
      <c r="A14" s="122" t="s">
        <v>67</v>
      </c>
      <c r="B14" s="123"/>
      <c r="C14" s="123"/>
      <c r="D14" s="124"/>
      <c r="E14" s="65"/>
      <c r="F14" s="84" t="str">
        <f>IF(E14="","", IF(E14&lt;=0, "Enter # &gt; 0", IF(E14&lt;10, 1, IF(E14&gt;25, 0, (10/E14)))))</f>
        <v/>
      </c>
      <c r="G14" s="130"/>
      <c r="H14" s="65"/>
      <c r="I14" s="85" t="str">
        <f>IF(H14="","", IF(H14&lt;=0, "Enter # &gt; 0", IF(H14&lt;10, 1, IF(H14&gt;25, 0, (10/H14)))))</f>
        <v/>
      </c>
      <c r="L14" s="86" t="s">
        <v>34</v>
      </c>
      <c r="M14" s="86" t="s">
        <v>34</v>
      </c>
    </row>
    <row r="15" spans="1:13" ht="24.95" customHeight="1" x14ac:dyDescent="0.2">
      <c r="A15" s="120" t="s">
        <v>19</v>
      </c>
      <c r="B15" s="121"/>
      <c r="C15" s="121"/>
      <c r="D15" s="121"/>
      <c r="E15" s="65"/>
      <c r="F15" s="84" t="str">
        <f>IF(E15="","", IF(E15&lt;0, "Must be 0 or &gt;", IF(E15&gt;70, 0, (1-(0.0075*(ABS(E15-30)))))))</f>
        <v/>
      </c>
      <c r="G15" s="130"/>
      <c r="H15" s="65"/>
      <c r="I15" s="85" t="str">
        <f>IF(H15="","", IF(H15&lt;0, "Must be 0 or &gt;", IF(H15&gt;70, 0, (1-(0.0075*(ABS(H15-30)))))))</f>
        <v/>
      </c>
      <c r="L15" s="87" t="s">
        <v>35</v>
      </c>
      <c r="M15" s="87" t="s">
        <v>35</v>
      </c>
    </row>
    <row r="16" spans="1:13" ht="24.95" customHeight="1" x14ac:dyDescent="0.2">
      <c r="A16" s="120" t="s">
        <v>68</v>
      </c>
      <c r="B16" s="121"/>
      <c r="C16" s="121"/>
      <c r="D16" s="121"/>
      <c r="E16" s="82" t="str">
        <f>IF((OR(E15="",H15="")), "", ABS(E15-H15))</f>
        <v/>
      </c>
      <c r="F16" s="84" t="str">
        <f>IF(E16="","", IF(E16&lt;0, "Must be 0 or &gt;", IF(E16&lt;10, 1, IF(E16&gt;70, 0, (0.82+(1.8/E16))))))</f>
        <v/>
      </c>
      <c r="G16" s="130"/>
      <c r="H16" s="82" t="str">
        <f>IF(E16="","",E16)</f>
        <v/>
      </c>
      <c r="I16" s="85" t="str">
        <f>IF(F16="","",F16)</f>
        <v/>
      </c>
      <c r="L16" s="87" t="s">
        <v>36</v>
      </c>
      <c r="M16" s="87" t="s">
        <v>36</v>
      </c>
    </row>
    <row r="17" spans="1:12" ht="24.95" customHeight="1" x14ac:dyDescent="0.2">
      <c r="A17" s="120" t="s">
        <v>69</v>
      </c>
      <c r="B17" s="121"/>
      <c r="C17" s="121"/>
      <c r="D17" s="121"/>
      <c r="E17" s="65"/>
      <c r="F17" s="84" t="str">
        <f>IF(E17="","", IF(E17&lt;0, "Must be 0 or &gt;", IF(E17&gt;135, 0, (1-(0.0032*E17)))))</f>
        <v/>
      </c>
      <c r="G17" s="130"/>
      <c r="H17" s="65"/>
      <c r="I17" s="85" t="str">
        <f>IF(H17="","", IF(H17&lt;0, "Must be 0 or &gt;", IF(H17&gt;135, 0, (1-(0.0032*H17)))))</f>
        <v/>
      </c>
    </row>
    <row r="18" spans="1:12" ht="24.95" customHeight="1" x14ac:dyDescent="0.2">
      <c r="A18" s="120" t="s">
        <v>76</v>
      </c>
      <c r="B18" s="121"/>
      <c r="C18" s="121"/>
      <c r="D18" s="121"/>
      <c r="E18" s="65"/>
      <c r="F18" s="81"/>
      <c r="G18" s="130"/>
      <c r="H18" s="82" t="str">
        <f>IF(E18="","",E18)</f>
        <v/>
      </c>
      <c r="I18" s="83"/>
    </row>
    <row r="19" spans="1:12" ht="24.95" customHeight="1" x14ac:dyDescent="0.2">
      <c r="A19" s="120" t="s">
        <v>70</v>
      </c>
      <c r="B19" s="121"/>
      <c r="C19" s="121"/>
      <c r="D19" s="121"/>
      <c r="E19" s="65"/>
      <c r="F19" s="84" t="str">
        <f>IF('NIOSH NEW'!E19="", "",VLOOKUP('TABLES NEW'!A24,'TABLES NEW'!A4:G21, IF('NIOSH NEW'!E18="SHORT",IF('NIOSH NEW'!E15&lt;30,6,7),IF('NIOSH NEW'!E18="MODERATE",IF('NIOSH NEW'!E15&lt;30,4,5),IF('NIOSH NEW'!E18="LONG",IF('NIOSH NEW'!E15&lt;30,2,3),"Dur. 8 or &lt;"))), TRUE))</f>
        <v/>
      </c>
      <c r="G19" s="130"/>
      <c r="H19" s="82" t="str">
        <f>IF(E19="","",E19)</f>
        <v/>
      </c>
      <c r="I19" s="85" t="str">
        <f>IF(F19="","",F19)</f>
        <v/>
      </c>
    </row>
    <row r="20" spans="1:12" ht="24.95" customHeight="1" thickBot="1" x14ac:dyDescent="0.25">
      <c r="A20" s="133" t="s">
        <v>18</v>
      </c>
      <c r="B20" s="134"/>
      <c r="C20" s="134"/>
      <c r="D20" s="134"/>
      <c r="E20" s="66"/>
      <c r="F20" s="88" t="str">
        <f>IF('NIOSH NEW'!E20="", "",VLOOKUP('NIOSH NEW'!E20,'TABLES NEW'!J7:M9,IF('NIOSH NEW'!E15&gt;=30,4,3),0))</f>
        <v/>
      </c>
      <c r="G20" s="131"/>
      <c r="H20" s="66"/>
      <c r="I20" s="89" t="str">
        <f>IF('NIOSH NEW'!H20="", "",VLOOKUP('NIOSH NEW'!H20,'TABLES NEW'!J7:M9,IF('NIOSH NEW'!H15&gt;=30,4,3),0))</f>
        <v/>
      </c>
      <c r="L20" s="86" t="s">
        <v>71</v>
      </c>
    </row>
    <row r="21" spans="1:12" s="67" customFormat="1" ht="12" customHeight="1" thickTop="1" x14ac:dyDescent="0.2">
      <c r="A21" s="90"/>
      <c r="L21" s="87" t="s">
        <v>72</v>
      </c>
    </row>
    <row r="22" spans="1:12" s="67" customFormat="1" ht="19.5" customHeight="1" thickBot="1" x14ac:dyDescent="0.25">
      <c r="A22" s="90"/>
      <c r="L22" s="87" t="s">
        <v>73</v>
      </c>
    </row>
    <row r="23" spans="1:12" s="67" customFormat="1" ht="20.100000000000001" customHeight="1" thickTop="1" x14ac:dyDescent="0.2">
      <c r="A23" s="91" t="s">
        <v>24</v>
      </c>
      <c r="B23" s="92"/>
      <c r="C23" s="70"/>
      <c r="D23" s="70"/>
      <c r="E23" s="70"/>
      <c r="F23" s="70"/>
      <c r="G23" s="70"/>
      <c r="H23" s="70"/>
      <c r="I23" s="71"/>
    </row>
    <row r="24" spans="1:12" s="67" customFormat="1" ht="9.75" customHeight="1" thickBot="1" x14ac:dyDescent="0.25">
      <c r="A24" s="93"/>
      <c r="I24" s="94"/>
    </row>
    <row r="25" spans="1:12" s="67" customFormat="1" ht="20.100000000000001" customHeight="1" thickTop="1" thickBot="1" x14ac:dyDescent="0.25">
      <c r="A25" s="93"/>
      <c r="F25" s="95" t="s">
        <v>22</v>
      </c>
      <c r="G25" s="96"/>
      <c r="H25" s="95" t="s">
        <v>23</v>
      </c>
      <c r="I25" s="94"/>
    </row>
    <row r="26" spans="1:12" ht="24.95" customHeight="1" thickTop="1" thickBot="1" x14ac:dyDescent="0.25">
      <c r="A26" s="97"/>
      <c r="B26" s="111" t="s">
        <v>25</v>
      </c>
      <c r="C26" s="111"/>
      <c r="D26" s="111"/>
      <c r="E26" s="111"/>
      <c r="F26" s="98" t="str">
        <f>IF(ISERROR(E13*F14*F15*F16*F17*F19*F20), "", E13*F14*F15*F16*F17*F19*F20)</f>
        <v/>
      </c>
      <c r="G26" s="112"/>
      <c r="H26" s="98" t="str">
        <f>IF(ISERROR(H13*I14*I15*I16*I17*I19*I20), "", H13*I14*I15*I16*I17*I19*I20)</f>
        <v/>
      </c>
      <c r="I26" s="99"/>
    </row>
    <row r="27" spans="1:12" ht="10.5" customHeight="1" thickTop="1" thickBot="1" x14ac:dyDescent="0.25">
      <c r="A27" s="93"/>
      <c r="B27" s="67"/>
      <c r="C27" s="67"/>
      <c r="D27" s="67"/>
      <c r="E27" s="67"/>
      <c r="F27" s="100"/>
      <c r="G27" s="113"/>
      <c r="H27" s="101"/>
      <c r="I27" s="94"/>
    </row>
    <row r="28" spans="1:12" ht="24.95" customHeight="1" thickTop="1" thickBot="1" x14ac:dyDescent="0.25">
      <c r="A28" s="97"/>
      <c r="B28" s="111" t="s">
        <v>26</v>
      </c>
      <c r="C28" s="111"/>
      <c r="D28" s="111"/>
      <c r="E28" s="111"/>
      <c r="F28" s="98" t="str">
        <f>IF(F26="", "",IF(ISERROR(E12/F26), "N/A*", (E12/F26)))</f>
        <v/>
      </c>
      <c r="G28" s="114"/>
      <c r="H28" s="98" t="str">
        <f>IF(H26="", "", IF(ISERROR(H12/H26), "N/A*", (H12/H26)))</f>
        <v/>
      </c>
      <c r="I28" s="99"/>
    </row>
    <row r="29" spans="1:12" s="67" customFormat="1" ht="20.100000000000001" customHeight="1" thickTop="1" x14ac:dyDescent="0.2">
      <c r="A29" s="93"/>
      <c r="I29" s="94"/>
    </row>
    <row r="30" spans="1:12" ht="20.100000000000001" customHeight="1" x14ac:dyDescent="0.2">
      <c r="A30" s="97"/>
      <c r="B30" s="135" t="s">
        <v>59</v>
      </c>
      <c r="C30" s="136"/>
      <c r="D30" s="136"/>
      <c r="E30" s="136"/>
      <c r="F30" s="136"/>
      <c r="G30" s="136"/>
      <c r="H30" s="137"/>
      <c r="I30" s="99"/>
    </row>
    <row r="31" spans="1:12" ht="30" customHeight="1" x14ac:dyDescent="0.2">
      <c r="A31" s="93"/>
      <c r="B31" s="138" t="s">
        <v>60</v>
      </c>
      <c r="C31" s="139"/>
      <c r="D31" s="139"/>
      <c r="E31" s="139"/>
      <c r="F31" s="139"/>
      <c r="G31" s="139"/>
      <c r="H31" s="140"/>
      <c r="I31" s="94"/>
    </row>
    <row r="32" spans="1:12" ht="36" customHeight="1" x14ac:dyDescent="0.2">
      <c r="A32" s="97"/>
      <c r="B32" s="115" t="s">
        <v>61</v>
      </c>
      <c r="C32" s="116"/>
      <c r="D32" s="116"/>
      <c r="E32" s="116"/>
      <c r="F32" s="116"/>
      <c r="G32" s="116"/>
      <c r="H32" s="117"/>
      <c r="I32" s="99"/>
    </row>
    <row r="33" spans="1:9" ht="9.9499999999999993" customHeight="1" x14ac:dyDescent="0.2">
      <c r="A33" s="97"/>
      <c r="B33" s="102"/>
      <c r="C33" s="103"/>
      <c r="D33" s="103"/>
      <c r="E33" s="103"/>
      <c r="F33" s="103"/>
      <c r="G33" s="103"/>
      <c r="H33" s="103"/>
      <c r="I33" s="99"/>
    </row>
    <row r="34" spans="1:9" ht="33.75" customHeight="1" x14ac:dyDescent="0.2">
      <c r="A34" s="97"/>
      <c r="B34" s="125" t="s">
        <v>62</v>
      </c>
      <c r="C34" s="125"/>
      <c r="D34" s="125"/>
      <c r="E34" s="125"/>
      <c r="F34" s="125"/>
      <c r="G34" s="125"/>
      <c r="H34" s="125"/>
      <c r="I34" s="99"/>
    </row>
    <row r="35" spans="1:9" s="67" customFormat="1" ht="9.9499999999999993" customHeight="1" x14ac:dyDescent="0.2">
      <c r="A35" s="93"/>
      <c r="I35" s="94"/>
    </row>
    <row r="36" spans="1:9" s="67" customFormat="1" ht="39" customHeight="1" thickBot="1" x14ac:dyDescent="0.25">
      <c r="A36" s="104"/>
      <c r="B36" s="107" t="s">
        <v>37</v>
      </c>
      <c r="C36" s="107"/>
      <c r="D36" s="107"/>
      <c r="E36" s="107"/>
      <c r="F36" s="107"/>
      <c r="G36" s="107"/>
      <c r="H36" s="107"/>
      <c r="I36" s="77"/>
    </row>
    <row r="37" spans="1:9" ht="20.100000000000001" customHeight="1" thickTop="1" x14ac:dyDescent="0.2"/>
    <row r="38" spans="1:9" ht="20.100000000000001" customHeight="1" x14ac:dyDescent="0.2">
      <c r="A38" s="106" t="s">
        <v>78</v>
      </c>
      <c r="B38" s="106"/>
      <c r="C38" s="106"/>
      <c r="D38" s="106"/>
      <c r="E38" s="106"/>
      <c r="F38" s="106"/>
      <c r="G38" s="106"/>
      <c r="H38" s="106"/>
      <c r="I38" s="106"/>
    </row>
  </sheetData>
  <sheetProtection algorithmName="SHA-512" hashValue="Mt+7GxkMRZ2UXiWeHxb2x3vrcAsuDKOkF3MUDvgQKqMJtw6bKwGBIDarU0IvHUwTy2phl6GkvflwUq98UN65ig==" saltValue="BfqTWo/+X3pr6WnguBhmNQ==" spinCount="100000" sheet="1" objects="1" scenarios="1" selectLockedCells="1"/>
  <mergeCells count="29">
    <mergeCell ref="A18:D18"/>
    <mergeCell ref="A19:D19"/>
    <mergeCell ref="A14:D14"/>
    <mergeCell ref="B34:H34"/>
    <mergeCell ref="A1:I1"/>
    <mergeCell ref="A13:D13"/>
    <mergeCell ref="E10:F10"/>
    <mergeCell ref="H10:I10"/>
    <mergeCell ref="G12:G20"/>
    <mergeCell ref="A8:E8"/>
    <mergeCell ref="A20:D20"/>
    <mergeCell ref="B30:H30"/>
    <mergeCell ref="B31:H31"/>
    <mergeCell ref="A38:I38"/>
    <mergeCell ref="B36:H36"/>
    <mergeCell ref="B4:E4"/>
    <mergeCell ref="B5:E5"/>
    <mergeCell ref="B6:E6"/>
    <mergeCell ref="G4:I4"/>
    <mergeCell ref="G5:I5"/>
    <mergeCell ref="G6:I6"/>
    <mergeCell ref="B26:E26"/>
    <mergeCell ref="B28:E28"/>
    <mergeCell ref="G26:G28"/>
    <mergeCell ref="B32:H32"/>
    <mergeCell ref="A12:D12"/>
    <mergeCell ref="A15:D15"/>
    <mergeCell ref="A16:D16"/>
    <mergeCell ref="A17:D17"/>
  </mergeCells>
  <conditionalFormatting sqref="F14:F20">
    <cfRule type="cellIs" dxfId="15" priority="36" stopIfTrue="1" operator="equal">
      <formula>1</formula>
    </cfRule>
    <cfRule type="top10" dxfId="14" priority="37" stopIfTrue="1" bottom="1" rank="1"/>
    <cfRule type="top10" dxfId="13" priority="38" stopIfTrue="1" bottom="1" rank="2"/>
  </conditionalFormatting>
  <conditionalFormatting sqref="F18 I18">
    <cfRule type="notContainsBlanks" dxfId="12" priority="32" stopIfTrue="1">
      <formula>LEN(TRIM(F18))&gt;0</formula>
    </cfRule>
  </conditionalFormatting>
  <conditionalFormatting sqref="F28 H28">
    <cfRule type="cellIs" dxfId="11" priority="5" operator="equal">
      <formula>3</formula>
    </cfRule>
    <cfRule type="cellIs" dxfId="10" priority="6" operator="greaterThan">
      <formula>3</formula>
    </cfRule>
    <cfRule type="cellIs" dxfId="9" priority="9" operator="between">
      <formula>1.0000000001</formula>
      <formula>3</formula>
    </cfRule>
    <cfRule type="cellIs" dxfId="8" priority="15" operator="lessThanOrEqual">
      <formula>1</formula>
    </cfRule>
  </conditionalFormatting>
  <conditionalFormatting sqref="F28">
    <cfRule type="cellIs" dxfId="7" priority="2" stopIfTrue="1" operator="lessThan">
      <formula>$H$28</formula>
    </cfRule>
    <cfRule type="expression" dxfId="6" priority="4">
      <formula>AND($F$28&lt;&gt;$H$28,$H$28="N/A*")</formula>
    </cfRule>
  </conditionalFormatting>
  <conditionalFormatting sqref="H26 F26">
    <cfRule type="duplicateValues" dxfId="5" priority="22"/>
    <cfRule type="colorScale" priority="30">
      <colorScale>
        <cfvo type="min"/>
        <cfvo type="max"/>
        <color theme="0"/>
        <color theme="1" tint="0.249977111117893"/>
      </colorScale>
    </cfRule>
  </conditionalFormatting>
  <conditionalFormatting sqref="H28 F28">
    <cfRule type="colorScale" priority="20">
      <colorScale>
        <cfvo type="min"/>
        <cfvo type="max"/>
        <color theme="1" tint="0.249977111117893"/>
        <color theme="0"/>
      </colorScale>
    </cfRule>
  </conditionalFormatting>
  <conditionalFormatting sqref="H28">
    <cfRule type="cellIs" dxfId="4" priority="1" stopIfTrue="1" operator="lessThan">
      <formula>$F$28</formula>
    </cfRule>
    <cfRule type="expression" dxfId="3" priority="3">
      <formula>AND($H$28&lt;&gt;$F$28,$F$28="N/A*")</formula>
    </cfRule>
  </conditionalFormatting>
  <conditionalFormatting sqref="I14:I20">
    <cfRule type="cellIs" dxfId="2" priority="39" stopIfTrue="1" operator="equal">
      <formula>1</formula>
    </cfRule>
    <cfRule type="top10" dxfId="1" priority="40" stopIfTrue="1" bottom="1" rank="1"/>
    <cfRule type="top10" dxfId="0" priority="41" stopIfTrue="1" bottom="1" rank="2"/>
  </conditionalFormatting>
  <dataValidations xWindow="312" yWindow="603" count="8">
    <dataValidation type="list" allowBlank="1" showInputMessage="1" showErrorMessage="1" sqref="E20" xr:uid="{00000000-0002-0000-0000-000000000000}">
      <formula1>$L$14:$L$16</formula1>
    </dataValidation>
    <dataValidation type="list" allowBlank="1" showInputMessage="1" showErrorMessage="1" sqref="H20" xr:uid="{00000000-0002-0000-0000-000001000000}">
      <formula1>$M$14:$M$16</formula1>
    </dataValidation>
    <dataValidation type="decimal" errorStyle="warning" allowBlank="1" showErrorMessage="1" errorTitle="H &gt; 25" error="H &gt; 25, multiplier will be set to &quot;0&quot; and Lift Index Score is &quot;N/A&quot;" sqref="E14" xr:uid="{00000000-0002-0000-0000-000002000000}">
      <formula1>0</formula1>
      <formula2>25</formula2>
    </dataValidation>
    <dataValidation type="decimal" errorStyle="warning" allowBlank="1" showInputMessage="1" showErrorMessage="1" errorTitle="H &gt; 25" error="H &gt; 25, multiplier will be set to &quot;0&quot; and Lift Index Score is &quot;N/A&quot;" sqref="H14" xr:uid="{00000000-0002-0000-0000-000003000000}">
      <formula1>0</formula1>
      <formula2>25</formula2>
    </dataValidation>
    <dataValidation type="decimal" errorStyle="warning" allowBlank="1" showInputMessage="1" showErrorMessage="1" errorTitle="V &gt; 70" error="V &gt; 70, multiplier will be set to &quot;0&quot; and Lift Index Score is &quot;N/A&quot;" sqref="E15 H15" xr:uid="{00000000-0002-0000-0000-000004000000}">
      <formula1>0</formula1>
      <formula2>70</formula2>
    </dataValidation>
    <dataValidation type="decimal" errorStyle="warning" allowBlank="1" showInputMessage="1" showErrorMessage="1" errorTitle="A &gt; 135" error="A &gt; 135, multiplier will be set to &quot;0&quot; and Lift Index Score is &quot;N/A&quot;" sqref="E17 H17" xr:uid="{00000000-0002-0000-0000-000005000000}">
      <formula1>0</formula1>
      <formula2>135</formula2>
    </dataValidation>
    <dataValidation type="decimal" errorStyle="warning" allowBlank="1" showInputMessage="1" showErrorMessage="1" errorTitle="F &gt; 15" error="F &gt; 15, multiplier will be set to &quot;0&quot; and Lift Index Score is &quot;N/A&quot;" sqref="E19 H19" xr:uid="{00000000-0002-0000-0000-000006000000}">
      <formula1>0</formula1>
      <formula2>15</formula2>
    </dataValidation>
    <dataValidation type="list" allowBlank="1" showInputMessage="1" showErrorMessage="1" sqref="E18" xr:uid="{00000000-0002-0000-0000-000007000000}">
      <formula1>$L$20:$L$22</formula1>
    </dataValidation>
  </dataValidations>
  <printOptions horizontalCentered="1"/>
  <pageMargins left="0.7" right="0.7" top="0.75" bottom="0.75" header="0.3" footer="0.3"/>
  <pageSetup scale="75" orientation="portrait" r:id="rId1"/>
  <headerFooter>
    <oddFooter>&amp;L© 2025 The Ergonomics Center&amp;CVersion 2.1&amp;RErgoCenter.NCSU.edu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E663-F8BA-49A2-9857-A90A12E93556}">
  <sheetPr>
    <pageSetUpPr fitToPage="1"/>
  </sheetPr>
  <dimension ref="A1:M22"/>
  <sheetViews>
    <sheetView workbookViewId="0">
      <selection activeCell="A2" sqref="A2:M22"/>
    </sheetView>
  </sheetViews>
  <sheetFormatPr defaultRowHeight="12.75" x14ac:dyDescent="0.2"/>
  <sheetData>
    <row r="1" spans="1:13" ht="35.25" customHeight="1" x14ac:dyDescent="0.2">
      <c r="A1" s="143" t="s">
        <v>77</v>
      </c>
      <c r="B1" s="143"/>
    </row>
    <row r="2" spans="1:13" x14ac:dyDescent="0.2">
      <c r="A2" s="141" t="s">
        <v>79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x14ac:dyDescent="0.2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3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3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</row>
    <row r="12" spans="1:13" x14ac:dyDescent="0.2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x14ac:dyDescent="0.2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x14ac:dyDescent="0.2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x14ac:dyDescent="0.2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 x14ac:dyDescent="0.2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 x14ac:dyDescent="0.2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x14ac:dyDescent="0.2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 x14ac:dyDescent="0.2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</row>
  </sheetData>
  <mergeCells count="2">
    <mergeCell ref="A2:M22"/>
    <mergeCell ref="A1:B1"/>
  </mergeCells>
  <pageMargins left="0.7" right="0.7" top="0.75" bottom="0.75" header="0.3" footer="0.3"/>
  <pageSetup orientation="landscape" r:id="rId1"/>
  <headerFooter>
    <oddFooter>&amp;L© 2025 The Ergonomics Center&amp;RErgoCenter.NCSU.edu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workbookViewId="0">
      <selection activeCell="H2" sqref="H2"/>
    </sheetView>
  </sheetViews>
  <sheetFormatPr defaultRowHeight="12.75" x14ac:dyDescent="0.2"/>
  <cols>
    <col min="1" max="1" width="14" customWidth="1"/>
  </cols>
  <sheetData>
    <row r="1" spans="1:13" ht="21" thickBot="1" x14ac:dyDescent="0.35">
      <c r="A1" s="27" t="s">
        <v>9</v>
      </c>
      <c r="B1" s="14"/>
      <c r="C1" s="14"/>
      <c r="D1" s="14"/>
      <c r="E1" s="14"/>
      <c r="F1" s="14"/>
      <c r="G1" s="14"/>
    </row>
    <row r="2" spans="1:13" ht="13.5" thickBot="1" x14ac:dyDescent="0.25">
      <c r="A2" s="1" t="s">
        <v>0</v>
      </c>
      <c r="B2" s="1" t="s">
        <v>1</v>
      </c>
      <c r="C2" s="2"/>
      <c r="D2" s="1" t="s">
        <v>2</v>
      </c>
      <c r="E2" s="2"/>
      <c r="F2" s="3" t="s">
        <v>3</v>
      </c>
      <c r="G2" s="2"/>
    </row>
    <row r="3" spans="1:13" ht="13.5" thickBot="1" x14ac:dyDescent="0.25">
      <c r="A3" s="4" t="s">
        <v>4</v>
      </c>
      <c r="B3" s="5" t="s">
        <v>5</v>
      </c>
      <c r="C3" s="6" t="s">
        <v>6</v>
      </c>
      <c r="D3" s="5" t="s">
        <v>5</v>
      </c>
      <c r="E3" s="6" t="s">
        <v>6</v>
      </c>
      <c r="F3" s="7" t="s">
        <v>5</v>
      </c>
      <c r="G3" s="6" t="s">
        <v>6</v>
      </c>
    </row>
    <row r="4" spans="1:13" x14ac:dyDescent="0.2">
      <c r="A4" s="8">
        <v>0.2</v>
      </c>
      <c r="B4" s="8">
        <v>0.85</v>
      </c>
      <c r="C4" s="9">
        <v>0.85</v>
      </c>
      <c r="D4" s="8">
        <v>0.95</v>
      </c>
      <c r="E4" s="9">
        <v>0.95</v>
      </c>
      <c r="F4" s="10">
        <v>1</v>
      </c>
      <c r="G4" s="9">
        <v>1</v>
      </c>
    </row>
    <row r="5" spans="1:13" ht="21" thickBot="1" x14ac:dyDescent="0.35">
      <c r="A5" s="8">
        <v>0.5</v>
      </c>
      <c r="B5" s="8">
        <v>0.81</v>
      </c>
      <c r="C5" s="9">
        <v>0.81</v>
      </c>
      <c r="D5" s="8">
        <v>0.92</v>
      </c>
      <c r="E5" s="9">
        <v>0.92</v>
      </c>
      <c r="F5" s="10">
        <v>0.97</v>
      </c>
      <c r="G5" s="9">
        <v>0.97</v>
      </c>
      <c r="J5" s="27" t="s">
        <v>7</v>
      </c>
      <c r="K5" s="27"/>
      <c r="L5" s="14"/>
      <c r="M5" s="14"/>
    </row>
    <row r="6" spans="1:13" x14ac:dyDescent="0.2">
      <c r="A6" s="8">
        <v>1</v>
      </c>
      <c r="B6" s="8">
        <v>0.75</v>
      </c>
      <c r="C6" s="9">
        <v>0.75</v>
      </c>
      <c r="D6" s="8">
        <v>0.88</v>
      </c>
      <c r="E6" s="9">
        <v>0.88</v>
      </c>
      <c r="F6" s="10">
        <v>0.94</v>
      </c>
      <c r="G6" s="9">
        <v>0.94</v>
      </c>
      <c r="J6" s="26"/>
      <c r="K6" s="17" t="s">
        <v>8</v>
      </c>
      <c r="L6" s="18" t="s">
        <v>5</v>
      </c>
      <c r="M6" s="19" t="s">
        <v>6</v>
      </c>
    </row>
    <row r="7" spans="1:13" x14ac:dyDescent="0.2">
      <c r="A7" s="8">
        <v>2</v>
      </c>
      <c r="B7" s="8">
        <v>0.65</v>
      </c>
      <c r="C7" s="9">
        <v>0.65</v>
      </c>
      <c r="D7" s="8">
        <v>0.84</v>
      </c>
      <c r="E7" s="9">
        <v>0.84</v>
      </c>
      <c r="F7" s="10">
        <v>0.91</v>
      </c>
      <c r="G7" s="9">
        <v>0.91</v>
      </c>
      <c r="J7" s="32" t="s">
        <v>34</v>
      </c>
      <c r="K7" s="20">
        <v>1</v>
      </c>
      <c r="L7" s="21">
        <v>1</v>
      </c>
      <c r="M7" s="22">
        <v>1</v>
      </c>
    </row>
    <row r="8" spans="1:13" x14ac:dyDescent="0.2">
      <c r="A8" s="8">
        <v>3</v>
      </c>
      <c r="B8" s="8">
        <v>0.55000000000000004</v>
      </c>
      <c r="C8" s="9">
        <v>0.55000000000000004</v>
      </c>
      <c r="D8" s="8">
        <v>0.79</v>
      </c>
      <c r="E8" s="9">
        <v>0.79</v>
      </c>
      <c r="F8" s="10">
        <v>0.88</v>
      </c>
      <c r="G8" s="9">
        <v>0.88</v>
      </c>
      <c r="J8" s="32" t="s">
        <v>35</v>
      </c>
      <c r="K8" s="20">
        <v>2</v>
      </c>
      <c r="L8" s="21">
        <v>0.95</v>
      </c>
      <c r="M8" s="22">
        <v>1</v>
      </c>
    </row>
    <row r="9" spans="1:13" ht="13.5" thickBot="1" x14ac:dyDescent="0.25">
      <c r="A9" s="8">
        <v>4</v>
      </c>
      <c r="B9" s="8">
        <v>0.45</v>
      </c>
      <c r="C9" s="9">
        <v>0.45</v>
      </c>
      <c r="D9" s="8">
        <v>0.72</v>
      </c>
      <c r="E9" s="9">
        <v>0.72</v>
      </c>
      <c r="F9" s="10">
        <v>0.84</v>
      </c>
      <c r="G9" s="9">
        <v>0.84</v>
      </c>
      <c r="J9" s="32" t="s">
        <v>36</v>
      </c>
      <c r="K9" s="23">
        <v>3</v>
      </c>
      <c r="L9" s="24">
        <v>0.9</v>
      </c>
      <c r="M9" s="25">
        <v>0.9</v>
      </c>
    </row>
    <row r="10" spans="1:13" x14ac:dyDescent="0.2">
      <c r="A10" s="8">
        <v>5</v>
      </c>
      <c r="B10" s="8">
        <v>0.35</v>
      </c>
      <c r="C10" s="9">
        <v>0.35</v>
      </c>
      <c r="D10" s="8">
        <v>0.6</v>
      </c>
      <c r="E10" s="9">
        <v>0.6</v>
      </c>
      <c r="F10" s="10">
        <v>0.8</v>
      </c>
      <c r="G10" s="9">
        <v>0.8</v>
      </c>
    </row>
    <row r="11" spans="1:13" x14ac:dyDescent="0.2">
      <c r="A11" s="8">
        <v>6</v>
      </c>
      <c r="B11" s="8">
        <v>0.27</v>
      </c>
      <c r="C11" s="9">
        <v>0.27</v>
      </c>
      <c r="D11" s="8">
        <v>0.5</v>
      </c>
      <c r="E11" s="9">
        <v>0.5</v>
      </c>
      <c r="F11" s="10">
        <v>0.75</v>
      </c>
      <c r="G11" s="9">
        <v>0.75</v>
      </c>
    </row>
    <row r="12" spans="1:13" x14ac:dyDescent="0.2">
      <c r="A12" s="8">
        <v>7</v>
      </c>
      <c r="B12" s="8">
        <v>0.22</v>
      </c>
      <c r="C12" s="9">
        <v>0.22</v>
      </c>
      <c r="D12" s="8">
        <v>0.42</v>
      </c>
      <c r="E12" s="9">
        <v>0.42</v>
      </c>
      <c r="F12" s="10">
        <v>0.7</v>
      </c>
      <c r="G12" s="9">
        <v>0.7</v>
      </c>
    </row>
    <row r="13" spans="1:13" x14ac:dyDescent="0.2">
      <c r="A13" s="8">
        <v>8</v>
      </c>
      <c r="B13" s="8">
        <v>0.18</v>
      </c>
      <c r="C13" s="9">
        <v>0.18</v>
      </c>
      <c r="D13" s="8">
        <v>0.35</v>
      </c>
      <c r="E13" s="9">
        <v>0.35</v>
      </c>
      <c r="F13" s="10">
        <v>0.6</v>
      </c>
      <c r="G13" s="9">
        <v>0.6</v>
      </c>
    </row>
    <row r="14" spans="1:13" x14ac:dyDescent="0.2">
      <c r="A14" s="8">
        <v>9</v>
      </c>
      <c r="B14" s="8">
        <v>0</v>
      </c>
      <c r="C14" s="9">
        <v>0.15</v>
      </c>
      <c r="D14" s="8">
        <v>0.3</v>
      </c>
      <c r="E14" s="9">
        <v>0.3</v>
      </c>
      <c r="F14" s="10">
        <v>0.52</v>
      </c>
      <c r="G14" s="9">
        <v>0.52</v>
      </c>
    </row>
    <row r="15" spans="1:13" x14ac:dyDescent="0.2">
      <c r="A15" s="8">
        <v>10</v>
      </c>
      <c r="B15" s="8">
        <v>0</v>
      </c>
      <c r="C15" s="9">
        <v>0.13</v>
      </c>
      <c r="D15" s="8">
        <v>0.26</v>
      </c>
      <c r="E15" s="9">
        <v>0.26</v>
      </c>
      <c r="F15" s="10">
        <v>0.45</v>
      </c>
      <c r="G15" s="9">
        <v>0.45</v>
      </c>
    </row>
    <row r="16" spans="1:13" x14ac:dyDescent="0.2">
      <c r="A16" s="8">
        <v>11</v>
      </c>
      <c r="B16" s="8">
        <v>0</v>
      </c>
      <c r="C16" s="9">
        <v>0</v>
      </c>
      <c r="D16" s="8">
        <v>0</v>
      </c>
      <c r="E16" s="9">
        <v>0.23</v>
      </c>
      <c r="F16" s="10">
        <v>0.41</v>
      </c>
      <c r="G16" s="9">
        <v>0.41</v>
      </c>
    </row>
    <row r="17" spans="1:7" x14ac:dyDescent="0.2">
      <c r="A17" s="8">
        <v>12</v>
      </c>
      <c r="B17" s="8">
        <v>0</v>
      </c>
      <c r="C17" s="9">
        <v>0</v>
      </c>
      <c r="D17" s="8">
        <v>0</v>
      </c>
      <c r="E17" s="9">
        <v>0.21</v>
      </c>
      <c r="F17" s="10">
        <v>0.37</v>
      </c>
      <c r="G17" s="9">
        <v>0.37</v>
      </c>
    </row>
    <row r="18" spans="1:7" x14ac:dyDescent="0.2">
      <c r="A18" s="8">
        <v>13</v>
      </c>
      <c r="B18" s="8">
        <v>0</v>
      </c>
      <c r="C18" s="9">
        <v>0</v>
      </c>
      <c r="D18" s="8">
        <v>0</v>
      </c>
      <c r="E18" s="9">
        <v>0</v>
      </c>
      <c r="F18" s="10">
        <v>0</v>
      </c>
      <c r="G18" s="9">
        <v>0.34</v>
      </c>
    </row>
    <row r="19" spans="1:7" x14ac:dyDescent="0.2">
      <c r="A19" s="8">
        <v>14</v>
      </c>
      <c r="B19" s="8">
        <v>0</v>
      </c>
      <c r="C19" s="9">
        <v>0</v>
      </c>
      <c r="D19" s="8">
        <v>0</v>
      </c>
      <c r="E19" s="9">
        <v>0</v>
      </c>
      <c r="F19" s="10">
        <v>0</v>
      </c>
      <c r="G19" s="9">
        <v>0.31</v>
      </c>
    </row>
    <row r="20" spans="1:7" x14ac:dyDescent="0.2">
      <c r="A20" s="8">
        <v>15</v>
      </c>
      <c r="B20" s="8">
        <v>0</v>
      </c>
      <c r="C20" s="9">
        <v>0</v>
      </c>
      <c r="D20" s="8">
        <v>0</v>
      </c>
      <c r="E20" s="9">
        <v>0</v>
      </c>
      <c r="F20" s="10">
        <v>0</v>
      </c>
      <c r="G20" s="9">
        <v>0.28000000000000003</v>
      </c>
    </row>
    <row r="21" spans="1:7" ht="13.5" thickBot="1" x14ac:dyDescent="0.25">
      <c r="A21" s="16" t="s">
        <v>10</v>
      </c>
      <c r="B21" s="11">
        <v>0</v>
      </c>
      <c r="C21" s="12">
        <v>0</v>
      </c>
      <c r="D21" s="11">
        <v>0</v>
      </c>
      <c r="E21" s="12">
        <v>0</v>
      </c>
      <c r="F21" s="13">
        <v>0</v>
      </c>
      <c r="G21" s="12">
        <v>0</v>
      </c>
    </row>
    <row r="23" spans="1:7" ht="13.5" thickBot="1" x14ac:dyDescent="0.25">
      <c r="A23" s="28" t="s">
        <v>30</v>
      </c>
    </row>
    <row r="24" spans="1:7" s="15" customFormat="1" ht="20.100000000000001" customHeight="1" thickBot="1" x14ac:dyDescent="0.25">
      <c r="A24" s="29">
        <f>IF('NIOSH NEW'!E19&gt;15, "Must be 15 or &lt;",IF('NIOSH NEW'!E19&gt;0.5,ROUNDUP('NIOSH NEW'!E19,0),IF('NIOSH NEW'!E19&lt;=0.2,0.2,0.5)))</f>
        <v>0.2</v>
      </c>
      <c r="B24" s="30" t="s">
        <v>28</v>
      </c>
    </row>
    <row r="25" spans="1:7" s="15" customFormat="1" ht="20.100000000000001" customHeight="1" thickBot="1" x14ac:dyDescent="0.25">
      <c r="A25" s="29">
        <f>VLOOKUP('TABLES NEW'!A24,'TABLES NEW'!A4:G21, IF('NIOSH NEW'!E18&lt;=1,IF('NIOSH NEW'!E15&lt;30,6,7),IF('NIOSH NEW'!E18&lt;=2,IF('NIOSH NEW'!E15&lt;30,4,5),IF('NIOSH NEW'!E18&lt;=8,IF('NIOSH NEW'!E15&lt;30,2,3),"Dur. 8 or &lt;"))), TRUE)</f>
        <v>1</v>
      </c>
      <c r="B25" s="30" t="s">
        <v>29</v>
      </c>
    </row>
    <row r="26" spans="1:7" s="15" customFormat="1" ht="20.100000000000001" customHeight="1" thickBot="1" x14ac:dyDescent="0.25">
      <c r="A26" s="29">
        <f>'NIOSH NEW'!E18</f>
        <v>0</v>
      </c>
      <c r="B26" s="30" t="s">
        <v>31</v>
      </c>
    </row>
    <row r="27" spans="1:7" s="15" customFormat="1" ht="20.100000000000001" customHeight="1" thickBot="1" x14ac:dyDescent="0.25">
      <c r="A27" s="29">
        <f>'NIOSH NEW'!E15</f>
        <v>0</v>
      </c>
      <c r="B27" s="30" t="s">
        <v>32</v>
      </c>
    </row>
    <row r="28" spans="1:7" s="15" customFormat="1" ht="12.75" customHeight="1" x14ac:dyDescent="0.2">
      <c r="A28" s="31"/>
      <c r="B28" s="30"/>
    </row>
    <row r="30" spans="1:7" ht="13.5" thickBot="1" x14ac:dyDescent="0.25">
      <c r="A30" s="28" t="s">
        <v>33</v>
      </c>
    </row>
    <row r="31" spans="1:7" ht="13.5" thickBot="1" x14ac:dyDescent="0.25">
      <c r="A31" s="29" t="str">
        <f>IF('NIOSH NEW'!H19&gt;15, "Must be 15 or &lt;",IF('NIOSH NEW'!H19&gt;0.5,ROUNDUP('NIOSH NEW'!H19,0),IF('NIOSH NEW'!H19&lt;=0.2,0.2,0.5)))</f>
        <v>Must be 15 or &lt;</v>
      </c>
      <c r="B31" s="30" t="s">
        <v>28</v>
      </c>
    </row>
    <row r="32" spans="1:7" ht="13.5" thickBot="1" x14ac:dyDescent="0.25">
      <c r="A32" s="29" t="e">
        <f>VLOOKUP('TABLES NEW'!A24,'TABLES NEW'!A4:G21, IF('NIOSH NEW'!H18&lt;=1,IF('NIOSH NEW'!H15&lt;30,6,7),IF('NIOSH NEW'!H18&lt;=2,IF('NIOSH NEW'!H15&lt;30,4,5),IF('NIOSH NEW'!H18&lt;=8,IF('NIOSH NEW'!H15&lt;30,2,3),"Dur. 8 or &lt;"))), TRUE)</f>
        <v>#VALUE!</v>
      </c>
      <c r="B32" s="30" t="s">
        <v>29</v>
      </c>
    </row>
    <row r="33" spans="1:2" ht="13.5" thickBot="1" x14ac:dyDescent="0.25">
      <c r="A33" s="29" t="str">
        <f>'NIOSH NEW'!H18</f>
        <v/>
      </c>
      <c r="B33" s="30" t="s">
        <v>31</v>
      </c>
    </row>
    <row r="34" spans="1:2" ht="13.5" thickBot="1" x14ac:dyDescent="0.25">
      <c r="A34" s="29">
        <f>'NIOSH NEW'!H15</f>
        <v>0</v>
      </c>
      <c r="B34" s="30" t="s">
        <v>32</v>
      </c>
    </row>
  </sheetData>
  <sheetProtection password="C989" sheet="1" objects="1" scenarios="1" selectLockedCells="1" selectUnlockedCells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5"/>
  <sheetViews>
    <sheetView zoomScaleNormal="100" workbookViewId="0"/>
  </sheetViews>
  <sheetFormatPr defaultRowHeight="12.75" x14ac:dyDescent="0.2"/>
  <cols>
    <col min="1" max="1" width="4.7109375" customWidth="1"/>
    <col min="4" max="4" width="4.7109375" customWidth="1"/>
    <col min="7" max="7" width="4.7109375" customWidth="1"/>
    <col min="10" max="10" width="4.7109375" customWidth="1"/>
    <col min="11" max="11" width="18" customWidth="1"/>
    <col min="12" max="12" width="18.140625" customWidth="1"/>
    <col min="13" max="13" width="4.7109375" customWidth="1"/>
    <col min="14" max="14" width="11" style="34" customWidth="1"/>
    <col min="15" max="15" width="11.85546875" style="34" bestFit="1" customWidth="1"/>
    <col min="16" max="16" width="13.140625" style="34" bestFit="1" customWidth="1"/>
    <col min="17" max="17" width="11.85546875" style="34" bestFit="1" customWidth="1"/>
    <col min="18" max="18" width="13.140625" style="34" bestFit="1" customWidth="1"/>
    <col min="19" max="19" width="11.85546875" style="34" bestFit="1" customWidth="1"/>
    <col min="20" max="20" width="13.140625" style="34" bestFit="1" customWidth="1"/>
    <col min="21" max="21" width="4.7109375" style="36" customWidth="1"/>
    <col min="22" max="22" width="9.140625" style="36"/>
    <col min="23" max="23" width="11.42578125" style="36" bestFit="1" customWidth="1"/>
    <col min="24" max="24" width="12.5703125" style="36" bestFit="1" customWidth="1"/>
  </cols>
  <sheetData>
    <row r="1" spans="2:24" ht="15.75" x14ac:dyDescent="0.25">
      <c r="B1" s="64" t="s">
        <v>75</v>
      </c>
    </row>
    <row r="2" spans="2:24" ht="13.5" thickBot="1" x14ac:dyDescent="0.25"/>
    <row r="3" spans="2:24" s="33" customFormat="1" ht="50.25" customHeight="1" thickTop="1" x14ac:dyDescent="0.25">
      <c r="B3" s="144" t="s">
        <v>38</v>
      </c>
      <c r="C3" s="145"/>
      <c r="E3" s="144" t="s">
        <v>42</v>
      </c>
      <c r="F3" s="145"/>
      <c r="H3" s="144" t="s">
        <v>46</v>
      </c>
      <c r="I3" s="145"/>
      <c r="K3" s="144" t="s">
        <v>49</v>
      </c>
      <c r="L3" s="145"/>
      <c r="N3" s="144" t="s">
        <v>53</v>
      </c>
      <c r="O3" s="148"/>
      <c r="P3" s="148"/>
      <c r="Q3" s="148"/>
      <c r="R3" s="148"/>
      <c r="S3" s="148"/>
      <c r="T3" s="145"/>
      <c r="U3" s="37"/>
      <c r="V3" s="144" t="s">
        <v>54</v>
      </c>
      <c r="W3" s="148"/>
      <c r="X3" s="145"/>
    </row>
    <row r="4" spans="2:24" ht="15" customHeight="1" x14ac:dyDescent="0.2">
      <c r="B4" s="146" t="s">
        <v>55</v>
      </c>
      <c r="C4" s="147"/>
      <c r="E4" s="146" t="s">
        <v>55</v>
      </c>
      <c r="F4" s="147"/>
      <c r="H4" s="146" t="s">
        <v>55</v>
      </c>
      <c r="I4" s="147"/>
      <c r="K4" s="146" t="s">
        <v>56</v>
      </c>
      <c r="L4" s="147"/>
      <c r="N4" s="38" t="s">
        <v>0</v>
      </c>
      <c r="O4" s="149" t="s">
        <v>64</v>
      </c>
      <c r="P4" s="149"/>
      <c r="Q4" s="149" t="s">
        <v>63</v>
      </c>
      <c r="R4" s="149"/>
      <c r="S4" s="149" t="s">
        <v>65</v>
      </c>
      <c r="T4" s="150"/>
      <c r="V4" s="42"/>
      <c r="W4" s="43" t="s">
        <v>57</v>
      </c>
      <c r="X4" s="44" t="s">
        <v>58</v>
      </c>
    </row>
    <row r="5" spans="2:24" x14ac:dyDescent="0.2">
      <c r="B5" s="38" t="s">
        <v>39</v>
      </c>
      <c r="C5" s="39" t="s">
        <v>40</v>
      </c>
      <c r="E5" s="38" t="s">
        <v>43</v>
      </c>
      <c r="F5" s="39" t="s">
        <v>44</v>
      </c>
      <c r="H5" s="38" t="s">
        <v>47</v>
      </c>
      <c r="I5" s="39" t="s">
        <v>48</v>
      </c>
      <c r="K5" s="38" t="s">
        <v>50</v>
      </c>
      <c r="L5" s="39" t="s">
        <v>51</v>
      </c>
      <c r="N5" s="38" t="s">
        <v>4</v>
      </c>
      <c r="O5" s="40" t="s">
        <v>57</v>
      </c>
      <c r="P5" s="40" t="s">
        <v>58</v>
      </c>
      <c r="Q5" s="40" t="s">
        <v>57</v>
      </c>
      <c r="R5" s="40" t="s">
        <v>58</v>
      </c>
      <c r="S5" s="40" t="s">
        <v>57</v>
      </c>
      <c r="T5" s="39" t="s">
        <v>58</v>
      </c>
      <c r="V5" s="45" t="s">
        <v>34</v>
      </c>
      <c r="W5" s="61">
        <v>1</v>
      </c>
      <c r="X5" s="62">
        <v>1</v>
      </c>
    </row>
    <row r="6" spans="2:24" x14ac:dyDescent="0.2">
      <c r="B6" s="58">
        <v>0</v>
      </c>
      <c r="C6" s="59">
        <v>1</v>
      </c>
      <c r="E6" s="38">
        <v>0</v>
      </c>
      <c r="F6" s="47">
        <v>0.78</v>
      </c>
      <c r="H6" s="58">
        <v>0</v>
      </c>
      <c r="I6" s="59">
        <v>1</v>
      </c>
      <c r="K6" s="58">
        <v>0</v>
      </c>
      <c r="L6" s="59">
        <v>1</v>
      </c>
      <c r="N6" s="38">
        <v>0.2</v>
      </c>
      <c r="O6" s="48">
        <v>0.85</v>
      </c>
      <c r="P6" s="48">
        <v>0.85</v>
      </c>
      <c r="Q6" s="48">
        <v>0.95</v>
      </c>
      <c r="R6" s="48">
        <v>0.95</v>
      </c>
      <c r="S6" s="60">
        <v>1</v>
      </c>
      <c r="T6" s="59">
        <v>1</v>
      </c>
      <c r="V6" s="45" t="s">
        <v>35</v>
      </c>
      <c r="W6" s="50">
        <v>0.95</v>
      </c>
      <c r="X6" s="62">
        <v>1</v>
      </c>
    </row>
    <row r="7" spans="2:24" ht="13.5" thickBot="1" x14ac:dyDescent="0.25">
      <c r="B7" s="58">
        <v>10</v>
      </c>
      <c r="C7" s="59">
        <v>1</v>
      </c>
      <c r="E7" s="38">
        <v>5</v>
      </c>
      <c r="F7" s="47">
        <v>0.81</v>
      </c>
      <c r="H7" s="58">
        <v>10</v>
      </c>
      <c r="I7" s="59">
        <v>1</v>
      </c>
      <c r="K7" s="38">
        <v>15</v>
      </c>
      <c r="L7" s="47">
        <v>0.95</v>
      </c>
      <c r="N7" s="38">
        <v>0.5</v>
      </c>
      <c r="O7" s="48">
        <v>0.81</v>
      </c>
      <c r="P7" s="48">
        <v>0.81</v>
      </c>
      <c r="Q7" s="48">
        <v>0.92</v>
      </c>
      <c r="R7" s="48">
        <v>0.92</v>
      </c>
      <c r="S7" s="48">
        <v>0.97</v>
      </c>
      <c r="T7" s="49">
        <v>0.97</v>
      </c>
      <c r="V7" s="46" t="s">
        <v>36</v>
      </c>
      <c r="W7" s="51">
        <v>0.9</v>
      </c>
      <c r="X7" s="52">
        <v>0.9</v>
      </c>
    </row>
    <row r="8" spans="2:24" ht="13.5" thickTop="1" x14ac:dyDescent="0.2">
      <c r="B8" s="38">
        <v>11</v>
      </c>
      <c r="C8" s="47">
        <v>0.91</v>
      </c>
      <c r="E8" s="38">
        <v>10</v>
      </c>
      <c r="F8" s="47">
        <v>0.85</v>
      </c>
      <c r="H8" s="38">
        <v>15</v>
      </c>
      <c r="I8" s="47">
        <v>0.94</v>
      </c>
      <c r="K8" s="38">
        <v>30</v>
      </c>
      <c r="L8" s="47">
        <v>0.9</v>
      </c>
      <c r="N8" s="38">
        <v>1</v>
      </c>
      <c r="O8" s="48">
        <v>0.75</v>
      </c>
      <c r="P8" s="48">
        <v>0.75</v>
      </c>
      <c r="Q8" s="48">
        <v>0.88</v>
      </c>
      <c r="R8" s="48">
        <v>0.88</v>
      </c>
      <c r="S8" s="48">
        <v>0.94</v>
      </c>
      <c r="T8" s="49">
        <v>0.94</v>
      </c>
    </row>
    <row r="9" spans="2:24" x14ac:dyDescent="0.2">
      <c r="B9" s="38">
        <v>12</v>
      </c>
      <c r="C9" s="47">
        <v>0.83</v>
      </c>
      <c r="E9" s="38">
        <v>15</v>
      </c>
      <c r="F9" s="47">
        <v>0.89</v>
      </c>
      <c r="H9" s="38">
        <v>20</v>
      </c>
      <c r="I9" s="47">
        <v>0.91</v>
      </c>
      <c r="K9" s="38">
        <v>45</v>
      </c>
      <c r="L9" s="47">
        <v>0.86</v>
      </c>
      <c r="N9" s="38">
        <v>2</v>
      </c>
      <c r="O9" s="48">
        <v>0.65</v>
      </c>
      <c r="P9" s="48">
        <v>0.65</v>
      </c>
      <c r="Q9" s="48">
        <v>0.84</v>
      </c>
      <c r="R9" s="48">
        <v>0.84</v>
      </c>
      <c r="S9" s="48">
        <v>0.91</v>
      </c>
      <c r="T9" s="49">
        <v>0.91</v>
      </c>
    </row>
    <row r="10" spans="2:24" x14ac:dyDescent="0.2">
      <c r="B10" s="38">
        <v>13</v>
      </c>
      <c r="C10" s="47">
        <v>0.77</v>
      </c>
      <c r="E10" s="38">
        <v>20</v>
      </c>
      <c r="F10" s="47">
        <v>0.93</v>
      </c>
      <c r="H10" s="38">
        <v>25</v>
      </c>
      <c r="I10" s="47">
        <v>0.89</v>
      </c>
      <c r="K10" s="38">
        <v>60</v>
      </c>
      <c r="L10" s="47">
        <v>0.81</v>
      </c>
      <c r="N10" s="38">
        <v>3</v>
      </c>
      <c r="O10" s="48">
        <v>0.55000000000000004</v>
      </c>
      <c r="P10" s="48">
        <v>0.55000000000000004</v>
      </c>
      <c r="Q10" s="48">
        <v>0.79</v>
      </c>
      <c r="R10" s="48">
        <v>0.79</v>
      </c>
      <c r="S10" s="48">
        <v>0.88</v>
      </c>
      <c r="T10" s="49">
        <v>0.88</v>
      </c>
    </row>
    <row r="11" spans="2:24" x14ac:dyDescent="0.2">
      <c r="B11" s="38">
        <v>14</v>
      </c>
      <c r="C11" s="47">
        <v>0.71</v>
      </c>
      <c r="E11" s="38">
        <v>25</v>
      </c>
      <c r="F11" s="47">
        <v>0.96</v>
      </c>
      <c r="H11" s="38">
        <v>30</v>
      </c>
      <c r="I11" s="47">
        <v>0.88</v>
      </c>
      <c r="K11" s="38">
        <v>75</v>
      </c>
      <c r="L11" s="47">
        <v>0.76</v>
      </c>
      <c r="N11" s="38">
        <v>4</v>
      </c>
      <c r="O11" s="48">
        <v>0.45</v>
      </c>
      <c r="P11" s="48">
        <v>0.45</v>
      </c>
      <c r="Q11" s="48">
        <v>0.72</v>
      </c>
      <c r="R11" s="48">
        <v>0.72</v>
      </c>
      <c r="S11" s="48">
        <v>0.84</v>
      </c>
      <c r="T11" s="49">
        <v>0.84</v>
      </c>
    </row>
    <row r="12" spans="2:24" x14ac:dyDescent="0.2">
      <c r="B12" s="38">
        <v>15</v>
      </c>
      <c r="C12" s="47">
        <v>0.67</v>
      </c>
      <c r="E12" s="58">
        <v>30</v>
      </c>
      <c r="F12" s="59">
        <v>1</v>
      </c>
      <c r="H12" s="38">
        <v>35</v>
      </c>
      <c r="I12" s="47">
        <v>0.87</v>
      </c>
      <c r="K12" s="38">
        <v>90</v>
      </c>
      <c r="L12" s="47">
        <v>0.71</v>
      </c>
      <c r="N12" s="38">
        <v>5</v>
      </c>
      <c r="O12" s="48">
        <v>0.35</v>
      </c>
      <c r="P12" s="48">
        <v>0.35</v>
      </c>
      <c r="Q12" s="48">
        <v>0.6</v>
      </c>
      <c r="R12" s="48">
        <v>0.6</v>
      </c>
      <c r="S12" s="48">
        <v>0.8</v>
      </c>
      <c r="T12" s="49">
        <v>0.8</v>
      </c>
    </row>
    <row r="13" spans="2:24" x14ac:dyDescent="0.2">
      <c r="B13" s="38">
        <v>16</v>
      </c>
      <c r="C13" s="47">
        <v>0.63</v>
      </c>
      <c r="E13" s="38">
        <v>35</v>
      </c>
      <c r="F13" s="47">
        <v>0.96</v>
      </c>
      <c r="H13" s="38">
        <v>40</v>
      </c>
      <c r="I13" s="47">
        <v>0.87</v>
      </c>
      <c r="K13" s="38">
        <v>105</v>
      </c>
      <c r="L13" s="47">
        <v>0.66</v>
      </c>
      <c r="N13" s="38">
        <v>6</v>
      </c>
      <c r="O13" s="48">
        <v>0.27</v>
      </c>
      <c r="P13" s="48">
        <v>0.27</v>
      </c>
      <c r="Q13" s="48">
        <v>0.5</v>
      </c>
      <c r="R13" s="48">
        <v>0.5</v>
      </c>
      <c r="S13" s="48">
        <v>0.75</v>
      </c>
      <c r="T13" s="49">
        <v>0.75</v>
      </c>
    </row>
    <row r="14" spans="2:24" x14ac:dyDescent="0.2">
      <c r="B14" s="38">
        <v>17</v>
      </c>
      <c r="C14" s="47">
        <v>0.59</v>
      </c>
      <c r="E14" s="38">
        <v>40</v>
      </c>
      <c r="F14" s="47">
        <v>0.93</v>
      </c>
      <c r="H14" s="38">
        <v>45</v>
      </c>
      <c r="I14" s="47">
        <v>0.86</v>
      </c>
      <c r="K14" s="38">
        <v>120</v>
      </c>
      <c r="L14" s="47">
        <v>0.62</v>
      </c>
      <c r="N14" s="38">
        <v>7</v>
      </c>
      <c r="O14" s="48">
        <v>0.22</v>
      </c>
      <c r="P14" s="48">
        <v>0.22</v>
      </c>
      <c r="Q14" s="48">
        <v>0.42</v>
      </c>
      <c r="R14" s="48">
        <v>0.42</v>
      </c>
      <c r="S14" s="48">
        <v>0.7</v>
      </c>
      <c r="T14" s="49">
        <v>0.7</v>
      </c>
    </row>
    <row r="15" spans="2:24" x14ac:dyDescent="0.2">
      <c r="B15" s="38">
        <v>18</v>
      </c>
      <c r="C15" s="47">
        <v>0.56000000000000005</v>
      </c>
      <c r="E15" s="38">
        <v>45</v>
      </c>
      <c r="F15" s="47">
        <v>0.89</v>
      </c>
      <c r="H15" s="38">
        <v>50</v>
      </c>
      <c r="I15" s="47">
        <v>0.86</v>
      </c>
      <c r="K15" s="38">
        <v>135</v>
      </c>
      <c r="L15" s="47">
        <v>0.56999999999999995</v>
      </c>
      <c r="N15" s="38">
        <v>8</v>
      </c>
      <c r="O15" s="48">
        <v>0.18</v>
      </c>
      <c r="P15" s="48">
        <v>0.18</v>
      </c>
      <c r="Q15" s="48">
        <v>0.35</v>
      </c>
      <c r="R15" s="48">
        <v>0.35</v>
      </c>
      <c r="S15" s="48">
        <v>0.6</v>
      </c>
      <c r="T15" s="49">
        <v>0.6</v>
      </c>
    </row>
    <row r="16" spans="2:24" ht="13.5" thickBot="1" x14ac:dyDescent="0.25">
      <c r="B16" s="38">
        <v>19</v>
      </c>
      <c r="C16" s="47">
        <v>0.53</v>
      </c>
      <c r="E16" s="38">
        <v>50</v>
      </c>
      <c r="F16" s="47">
        <v>0.85</v>
      </c>
      <c r="H16" s="38">
        <v>55</v>
      </c>
      <c r="I16" s="47">
        <v>0.85</v>
      </c>
      <c r="K16" s="53" t="s">
        <v>52</v>
      </c>
      <c r="L16" s="54">
        <v>0</v>
      </c>
      <c r="N16" s="38">
        <v>9</v>
      </c>
      <c r="O16" s="55">
        <v>0</v>
      </c>
      <c r="P16" s="48">
        <v>0.15</v>
      </c>
      <c r="Q16" s="48">
        <v>0.3</v>
      </c>
      <c r="R16" s="48">
        <v>0.3</v>
      </c>
      <c r="S16" s="48">
        <v>0.52</v>
      </c>
      <c r="T16" s="49">
        <v>0.52</v>
      </c>
    </row>
    <row r="17" spans="2:20" ht="13.5" thickTop="1" x14ac:dyDescent="0.2">
      <c r="B17" s="38">
        <v>20</v>
      </c>
      <c r="C17" s="47">
        <v>0.5</v>
      </c>
      <c r="E17" s="38">
        <v>55</v>
      </c>
      <c r="F17" s="47">
        <v>0.81</v>
      </c>
      <c r="H17" s="38">
        <v>60</v>
      </c>
      <c r="I17" s="47">
        <v>0.85</v>
      </c>
      <c r="N17" s="38">
        <v>10</v>
      </c>
      <c r="O17" s="55">
        <v>0</v>
      </c>
      <c r="P17" s="48">
        <v>0.13</v>
      </c>
      <c r="Q17" s="48">
        <v>0.26</v>
      </c>
      <c r="R17" s="48">
        <v>0.26</v>
      </c>
      <c r="S17" s="48">
        <v>0.45</v>
      </c>
      <c r="T17" s="49">
        <v>0.45</v>
      </c>
    </row>
    <row r="18" spans="2:20" x14ac:dyDescent="0.2">
      <c r="B18" s="38">
        <v>21</v>
      </c>
      <c r="C18" s="47">
        <v>0.48</v>
      </c>
      <c r="E18" s="38">
        <v>60</v>
      </c>
      <c r="F18" s="47">
        <v>0.78</v>
      </c>
      <c r="H18" s="38">
        <v>70</v>
      </c>
      <c r="I18" s="47">
        <v>0.85</v>
      </c>
      <c r="N18" s="38">
        <v>11</v>
      </c>
      <c r="O18" s="55">
        <v>0</v>
      </c>
      <c r="P18" s="55">
        <v>0</v>
      </c>
      <c r="Q18" s="55">
        <v>0</v>
      </c>
      <c r="R18" s="48">
        <v>0.23</v>
      </c>
      <c r="S18" s="48">
        <v>0.41</v>
      </c>
      <c r="T18" s="49">
        <v>0.41</v>
      </c>
    </row>
    <row r="19" spans="2:20" ht="13.5" thickBot="1" x14ac:dyDescent="0.25">
      <c r="B19" s="38">
        <v>22</v>
      </c>
      <c r="C19" s="47">
        <v>0.46</v>
      </c>
      <c r="E19" s="38">
        <v>65</v>
      </c>
      <c r="F19" s="47">
        <v>0.74</v>
      </c>
      <c r="H19" s="53" t="s">
        <v>45</v>
      </c>
      <c r="I19" s="54">
        <v>0</v>
      </c>
      <c r="N19" s="38">
        <v>12</v>
      </c>
      <c r="O19" s="55">
        <v>0</v>
      </c>
      <c r="P19" s="55">
        <v>0</v>
      </c>
      <c r="Q19" s="55">
        <v>0</v>
      </c>
      <c r="R19" s="48">
        <v>0.21</v>
      </c>
      <c r="S19" s="48">
        <v>0.37</v>
      </c>
      <c r="T19" s="49">
        <v>0.37</v>
      </c>
    </row>
    <row r="20" spans="2:20" ht="13.5" thickTop="1" x14ac:dyDescent="0.2">
      <c r="B20" s="38">
        <v>23</v>
      </c>
      <c r="C20" s="47">
        <v>0.44</v>
      </c>
      <c r="E20" s="38">
        <v>70</v>
      </c>
      <c r="F20" s="47">
        <v>0.7</v>
      </c>
      <c r="N20" s="38">
        <v>13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49">
        <v>0.34</v>
      </c>
    </row>
    <row r="21" spans="2:20" ht="13.5" thickBot="1" x14ac:dyDescent="0.25">
      <c r="B21" s="38">
        <v>24</v>
      </c>
      <c r="C21" s="47">
        <v>0.42</v>
      </c>
      <c r="E21" s="53" t="s">
        <v>45</v>
      </c>
      <c r="F21" s="54">
        <v>0</v>
      </c>
      <c r="N21" s="38">
        <v>14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49">
        <v>0.31</v>
      </c>
    </row>
    <row r="22" spans="2:20" ht="13.5" thickTop="1" x14ac:dyDescent="0.2">
      <c r="B22" s="38">
        <v>25</v>
      </c>
      <c r="C22" s="47">
        <v>0.4</v>
      </c>
      <c r="E22" s="34"/>
      <c r="F22" s="34"/>
      <c r="N22" s="38">
        <v>15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49">
        <v>0.28000000000000003</v>
      </c>
    </row>
    <row r="23" spans="2:20" ht="13.5" thickBot="1" x14ac:dyDescent="0.25">
      <c r="B23" s="53" t="s">
        <v>41</v>
      </c>
      <c r="C23" s="54">
        <v>0</v>
      </c>
      <c r="E23" s="34"/>
      <c r="F23" s="34"/>
      <c r="N23" s="41" t="s">
        <v>10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7">
        <v>0</v>
      </c>
    </row>
    <row r="24" spans="2:20" ht="13.5" thickTop="1" x14ac:dyDescent="0.2">
      <c r="B24" s="34"/>
      <c r="C24" s="35"/>
      <c r="E24" s="34"/>
      <c r="F24" s="34"/>
    </row>
    <row r="25" spans="2:20" x14ac:dyDescent="0.2">
      <c r="B25" s="34"/>
      <c r="C25" s="35"/>
      <c r="E25" s="36"/>
      <c r="F25" s="36"/>
    </row>
    <row r="26" spans="2:20" ht="15.75" x14ac:dyDescent="0.25">
      <c r="B26" s="63" t="s">
        <v>74</v>
      </c>
      <c r="C26" s="35"/>
    </row>
    <row r="35" spans="1:1" x14ac:dyDescent="0.2">
      <c r="A35" t="s">
        <v>80</v>
      </c>
    </row>
  </sheetData>
  <sheetProtection algorithmName="SHA-512" hashValue="rBcdAq9l2uM+hGRGKlwtkB/5Oz7EkD240J38qBpZDRIQ7XKFjq8XSqvMJn+BjsP96IUxdNTbwfousCPDMe6kCw==" saltValue="Rcs94cF/uCZSJ72JuefIWw==" spinCount="100000" sheet="1" objects="1" scenarios="1" selectLockedCells="1" selectUnlockedCells="1"/>
  <mergeCells count="13">
    <mergeCell ref="E3:F3"/>
    <mergeCell ref="E4:F4"/>
    <mergeCell ref="H3:I3"/>
    <mergeCell ref="H4:I4"/>
    <mergeCell ref="B3:C3"/>
    <mergeCell ref="B4:C4"/>
    <mergeCell ref="K3:L3"/>
    <mergeCell ref="K4:L4"/>
    <mergeCell ref="N3:T3"/>
    <mergeCell ref="V3:X3"/>
    <mergeCell ref="O4:P4"/>
    <mergeCell ref="Q4:R4"/>
    <mergeCell ref="S4:T4"/>
  </mergeCells>
  <pageMargins left="0.7" right="0.7" top="0.75" bottom="0.75" header="0.3" footer="0.3"/>
  <pageSetup scale="52" orientation="landscape" r:id="rId1"/>
  <headerFooter>
    <oddFooter>&amp;L© 2025 The Ergonomics Center&amp;RErgoCenter.NCSU.edu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NIOSH NEW</vt:lpstr>
      <vt:lpstr>NOTES</vt:lpstr>
      <vt:lpstr>TABLES NEW</vt:lpstr>
      <vt:lpstr>Multiplier Tables</vt:lpstr>
      <vt:lpstr>'Multiplier Tables'!Print_Area</vt:lpstr>
      <vt:lpstr>'NIOSH NEW'!Print_Area</vt:lpstr>
    </vt:vector>
  </TitlesOfParts>
  <Company>ncerc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ncerc</dc:creator>
  <cp:lastModifiedBy>Gary L Downey</cp:lastModifiedBy>
  <cp:lastPrinted>2025-07-29T19:28:37Z</cp:lastPrinted>
  <dcterms:created xsi:type="dcterms:W3CDTF">2001-07-20T20:27:22Z</dcterms:created>
  <dcterms:modified xsi:type="dcterms:W3CDTF">2025-07-29T19:28:46Z</dcterms:modified>
</cp:coreProperties>
</file>